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730" windowHeight="9120"/>
  </bookViews>
  <sheets>
    <sheet name="11000 BUDGET GENERAL" sheetId="8" r:id="rId1"/>
    <sheet name="11010 - EAU REGIE" sheetId="9" r:id="rId2"/>
    <sheet name="11011 EAU DSP" sheetId="10" r:id="rId3"/>
    <sheet name="11020 ASS REGIE" sheetId="11" r:id="rId4"/>
    <sheet name="11021 ASS DSP" sheetId="12" r:id="rId5"/>
    <sheet name="11053 OM IG" sheetId="5" r:id="rId6"/>
    <sheet name="11054 OM JA" sheetId="4" r:id="rId7"/>
    <sheet name="11055 OM NORD" sheetId="3" r:id="rId8"/>
    <sheet name="11030 HE" sheetId="7" r:id="rId9"/>
    <sheet name="11040 ZAC" sheetId="6" r:id="rId10"/>
    <sheet name="11060 ADS" sheetId="1" r:id="rId11"/>
    <sheet name="11070 SPANC" sheetId="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TRecherche">'[1]TCD CA 2017'!$E$3:$I$28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7"/>
  <c r="F48" i="12" l="1"/>
  <c r="F45"/>
  <c r="C45"/>
  <c r="C44"/>
  <c r="G44" s="1"/>
  <c r="D38"/>
  <c r="K22"/>
  <c r="J22"/>
  <c r="J36" s="1"/>
  <c r="I22"/>
  <c r="D22"/>
  <c r="E44" s="1"/>
  <c r="C22"/>
  <c r="J5"/>
  <c r="D45" s="1"/>
  <c r="I5"/>
  <c r="D5"/>
  <c r="D44" s="1"/>
  <c r="C5"/>
  <c r="K5" l="1"/>
  <c r="L22"/>
  <c r="L5"/>
  <c r="F12"/>
  <c r="E5"/>
  <c r="E22"/>
  <c r="D36"/>
  <c r="D37" s="1"/>
  <c r="E45"/>
  <c r="F49" s="1"/>
  <c r="G45" l="1"/>
  <c r="G46" s="1"/>
  <c r="D41"/>
  <c r="D39"/>
  <c r="M5"/>
  <c r="M22"/>
  <c r="D40" i="11" l="1"/>
  <c r="C40" s="1"/>
  <c r="M35"/>
  <c r="M33"/>
  <c r="M32"/>
  <c r="M29"/>
  <c r="M28"/>
  <c r="J24"/>
  <c r="I24"/>
  <c r="D24"/>
  <c r="D38" s="1"/>
  <c r="D39" s="1"/>
  <c r="C24"/>
  <c r="J5"/>
  <c r="I5"/>
  <c r="D5"/>
  <c r="C5"/>
  <c r="M36"/>
  <c r="J38" l="1"/>
  <c r="E5"/>
  <c r="K5"/>
  <c r="L5"/>
  <c r="K24"/>
  <c r="M26"/>
  <c r="M27"/>
  <c r="E24"/>
  <c r="L24"/>
  <c r="M34"/>
  <c r="D43"/>
  <c r="D41"/>
  <c r="C41"/>
  <c r="M5" l="1"/>
  <c r="M24"/>
  <c r="M38" i="10" l="1"/>
  <c r="M37"/>
  <c r="L35"/>
  <c r="M35" s="1"/>
  <c r="M34"/>
  <c r="M33"/>
  <c r="M32"/>
  <c r="M31"/>
  <c r="M30"/>
  <c r="M29"/>
  <c r="M28"/>
  <c r="M27"/>
  <c r="M26"/>
  <c r="M25"/>
  <c r="M24"/>
  <c r="K23"/>
  <c r="M19"/>
  <c r="M16"/>
  <c r="M15"/>
  <c r="M13"/>
  <c r="M11"/>
  <c r="M10"/>
  <c r="M9"/>
  <c r="M8"/>
  <c r="M7"/>
  <c r="L14"/>
  <c r="L18"/>
  <c r="L36"/>
  <c r="L17"/>
  <c r="K12"/>
  <c r="L12"/>
  <c r="M14" l="1"/>
  <c r="E6"/>
  <c r="L6"/>
  <c r="M12"/>
  <c r="M6" s="1"/>
  <c r="K6"/>
  <c r="M17"/>
  <c r="E23"/>
  <c r="M36"/>
  <c r="M23" s="1"/>
  <c r="L23"/>
  <c r="M18"/>
  <c r="M39" l="1"/>
  <c r="D41" i="9"/>
  <c r="M38"/>
  <c r="M35"/>
  <c r="M33"/>
  <c r="M32"/>
  <c r="M31"/>
  <c r="M29"/>
  <c r="M27"/>
  <c r="D27"/>
  <c r="K24"/>
  <c r="J24"/>
  <c r="I24"/>
  <c r="D24"/>
  <c r="C24"/>
  <c r="D11"/>
  <c r="D10"/>
  <c r="D7"/>
  <c r="D5" s="1"/>
  <c r="J5"/>
  <c r="I5"/>
  <c r="C5"/>
  <c r="M36"/>
  <c r="M28"/>
  <c r="J39" l="1"/>
  <c r="K5"/>
  <c r="E5"/>
  <c r="M34"/>
  <c r="L5"/>
  <c r="E24"/>
  <c r="M26"/>
  <c r="L24"/>
  <c r="M30"/>
  <c r="D39"/>
  <c r="D40" s="1"/>
  <c r="D44" l="1"/>
  <c r="D42"/>
  <c r="M24"/>
  <c r="M5"/>
  <c r="D43" i="8" l="1"/>
  <c r="C33"/>
  <c r="J25"/>
  <c r="I25"/>
  <c r="D25"/>
  <c r="C25"/>
  <c r="C18"/>
  <c r="C6" s="1"/>
  <c r="J6"/>
  <c r="I6"/>
  <c r="D6"/>
  <c r="E6" l="1"/>
  <c r="K25"/>
  <c r="E25"/>
  <c r="K6"/>
  <c r="L25"/>
  <c r="L6"/>
  <c r="C41"/>
  <c r="D41"/>
  <c r="D42" s="1"/>
  <c r="J41"/>
  <c r="M25" l="1"/>
  <c r="M6"/>
  <c r="D46"/>
  <c r="D44"/>
  <c r="D42" i="7" l="1"/>
  <c r="M39"/>
  <c r="M38"/>
  <c r="M37"/>
  <c r="M35"/>
  <c r="M34"/>
  <c r="M33"/>
  <c r="M32"/>
  <c r="M31"/>
  <c r="M29"/>
  <c r="M28"/>
  <c r="M27"/>
  <c r="K26"/>
  <c r="J26"/>
  <c r="I26"/>
  <c r="D26"/>
  <c r="C26"/>
  <c r="M22"/>
  <c r="M21"/>
  <c r="M20"/>
  <c r="M19"/>
  <c r="M17"/>
  <c r="M16"/>
  <c r="M15"/>
  <c r="M13"/>
  <c r="M12"/>
  <c r="M11"/>
  <c r="M9"/>
  <c r="M8"/>
  <c r="K7"/>
  <c r="J7"/>
  <c r="I7"/>
  <c r="D7"/>
  <c r="C7"/>
  <c r="E7" l="1"/>
  <c r="M18"/>
  <c r="E26"/>
  <c r="M36"/>
  <c r="L7"/>
  <c r="M14"/>
  <c r="M7" s="1"/>
  <c r="M30"/>
  <c r="M26" s="1"/>
  <c r="L26"/>
  <c r="D40"/>
  <c r="D41" s="1"/>
  <c r="J40"/>
  <c r="D45" l="1"/>
  <c r="D43"/>
  <c r="D44" i="6" l="1"/>
  <c r="M26"/>
  <c r="M42" s="1"/>
  <c r="L26"/>
  <c r="K26"/>
  <c r="J26"/>
  <c r="I26"/>
  <c r="D26"/>
  <c r="D42" s="1"/>
  <c r="D43" s="1"/>
  <c r="D45" s="1"/>
  <c r="C26"/>
  <c r="M6"/>
  <c r="L6"/>
  <c r="K6"/>
  <c r="J6"/>
  <c r="I6"/>
  <c r="D6"/>
  <c r="C6"/>
  <c r="J42" l="1"/>
  <c r="C42"/>
  <c r="K42"/>
  <c r="L42"/>
  <c r="E6"/>
  <c r="E26"/>
  <c r="D40" i="5" l="1"/>
  <c r="M36"/>
  <c r="M35"/>
  <c r="M33"/>
  <c r="M32"/>
  <c r="M31"/>
  <c r="M30"/>
  <c r="M29"/>
  <c r="M28"/>
  <c r="M26"/>
  <c r="M25"/>
  <c r="K24"/>
  <c r="J24"/>
  <c r="I24"/>
  <c r="D24"/>
  <c r="C24"/>
  <c r="J5"/>
  <c r="I5"/>
  <c r="D5"/>
  <c r="C5"/>
  <c r="L5" l="1"/>
  <c r="M34"/>
  <c r="E5"/>
  <c r="K5"/>
  <c r="E24"/>
  <c r="M27"/>
  <c r="M24" s="1"/>
  <c r="L24"/>
  <c r="D38"/>
  <c r="D39" s="1"/>
  <c r="D41" s="1"/>
  <c r="J38"/>
  <c r="M5" l="1"/>
  <c r="D40" i="4" l="1"/>
  <c r="M37"/>
  <c r="M35"/>
  <c r="M33"/>
  <c r="M32"/>
  <c r="M31"/>
  <c r="M30"/>
  <c r="M29"/>
  <c r="M28"/>
  <c r="M26"/>
  <c r="M25"/>
  <c r="K24"/>
  <c r="J24"/>
  <c r="I24"/>
  <c r="D24"/>
  <c r="C24"/>
  <c r="M20"/>
  <c r="M19"/>
  <c r="M18"/>
  <c r="M17"/>
  <c r="M16"/>
  <c r="M14"/>
  <c r="M13"/>
  <c r="M12"/>
  <c r="M11"/>
  <c r="M10"/>
  <c r="M9"/>
  <c r="J5"/>
  <c r="I5"/>
  <c r="D5"/>
  <c r="C5"/>
  <c r="D38" l="1"/>
  <c r="D39" s="1"/>
  <c r="D41" s="1"/>
  <c r="C38"/>
  <c r="E5"/>
  <c r="M8"/>
  <c r="M15"/>
  <c r="M34"/>
  <c r="K5"/>
  <c r="M7"/>
  <c r="E24"/>
  <c r="L5"/>
  <c r="M27"/>
  <c r="J38"/>
  <c r="L24" l="1"/>
  <c r="M5"/>
  <c r="M24"/>
  <c r="D40" i="3" l="1"/>
  <c r="M37"/>
  <c r="M36"/>
  <c r="M35"/>
  <c r="M33"/>
  <c r="M32"/>
  <c r="M31"/>
  <c r="M30"/>
  <c r="M29"/>
  <c r="M28"/>
  <c r="K24"/>
  <c r="J24"/>
  <c r="I24"/>
  <c r="D24"/>
  <c r="C24"/>
  <c r="J5"/>
  <c r="I5"/>
  <c r="D5"/>
  <c r="C5"/>
  <c r="L5" l="1"/>
  <c r="M27"/>
  <c r="L24"/>
  <c r="K5"/>
  <c r="M34"/>
  <c r="E5"/>
  <c r="E24"/>
  <c r="J38"/>
  <c r="D38"/>
  <c r="D39" s="1"/>
  <c r="M5" l="1"/>
  <c r="M24"/>
  <c r="D41"/>
  <c r="D43"/>
  <c r="F50" i="2" l="1"/>
  <c r="E47"/>
  <c r="F51" s="1"/>
  <c r="D47"/>
  <c r="C47"/>
  <c r="G47" s="1"/>
  <c r="E46"/>
  <c r="D46"/>
  <c r="C46"/>
  <c r="G46" s="1"/>
  <c r="E40"/>
  <c r="J38"/>
  <c r="D38"/>
  <c r="D39" s="1"/>
  <c r="M37"/>
  <c r="M35"/>
  <c r="M33"/>
  <c r="M32"/>
  <c r="M31"/>
  <c r="M30"/>
  <c r="M29"/>
  <c r="M28"/>
  <c r="M27"/>
  <c r="M26"/>
  <c r="M24"/>
  <c r="M5" l="1"/>
  <c r="M38" s="1"/>
  <c r="L5"/>
  <c r="E5"/>
  <c r="E24"/>
  <c r="G48"/>
  <c r="E38" l="1"/>
  <c r="E39" s="1"/>
  <c r="E41" s="1"/>
  <c r="D38" i="1"/>
  <c r="M35"/>
  <c r="M34"/>
  <c r="M33"/>
  <c r="M31"/>
  <c r="M30"/>
  <c r="M29"/>
  <c r="M28"/>
  <c r="M27"/>
  <c r="M26"/>
  <c r="M25"/>
  <c r="M24"/>
  <c r="M23"/>
  <c r="J22"/>
  <c r="I22"/>
  <c r="D22"/>
  <c r="C22"/>
  <c r="M7"/>
  <c r="M6"/>
  <c r="J5"/>
  <c r="I5"/>
  <c r="D5"/>
  <c r="C5"/>
  <c r="L32"/>
  <c r="J36" l="1"/>
  <c r="L22"/>
  <c r="L36" s="1"/>
  <c r="M32"/>
  <c r="M22" s="1"/>
  <c r="M5"/>
  <c r="L5"/>
  <c r="E5"/>
  <c r="E22"/>
  <c r="D36"/>
  <c r="D37" s="1"/>
  <c r="D39" s="1"/>
  <c r="E36" l="1"/>
  <c r="E37" s="1"/>
  <c r="E39" s="1"/>
  <c r="M36"/>
</calcChain>
</file>

<file path=xl/comments1.xml><?xml version="1.0" encoding="utf-8"?>
<comments xmlns="http://schemas.openxmlformats.org/spreadsheetml/2006/main">
  <authors>
    <author>Carine MUNCK - CC-SUNDGAU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Intégration amortissements ex CCIG restés sur le 23 - dont déchetterie de 740 000 €</t>
        </r>
      </text>
    </comment>
  </commentList>
</comments>
</file>

<file path=xl/sharedStrings.xml><?xml version="1.0" encoding="utf-8"?>
<sst xmlns="http://schemas.openxmlformats.org/spreadsheetml/2006/main" count="866" uniqueCount="109">
  <si>
    <t>DEPENSES D'EXPLOITATION</t>
  </si>
  <si>
    <t>DEPENSES D'INVESTISSEMENT</t>
  </si>
  <si>
    <t>CHAPITRE</t>
  </si>
  <si>
    <t>Intitulé</t>
  </si>
  <si>
    <t>BP+DM 2018</t>
  </si>
  <si>
    <t>REALISE + RATTACHEMENT 2018</t>
  </si>
  <si>
    <t>BUDGET 2019</t>
  </si>
  <si>
    <t>REALISE 2018</t>
  </si>
  <si>
    <t>RESTES A REALISER</t>
  </si>
  <si>
    <t>PROPOSITION 2019</t>
  </si>
  <si>
    <t>TOTAL 2019</t>
  </si>
  <si>
    <t>Charges à caractère général</t>
  </si>
  <si>
    <t>Immobilisations incorporelles</t>
  </si>
  <si>
    <t>Charges de personnel</t>
  </si>
  <si>
    <t>Immobilisations corporelles</t>
  </si>
  <si>
    <t>Attenuation de produits</t>
  </si>
  <si>
    <t>Immobilisations reçues en affectation</t>
  </si>
  <si>
    <t xml:space="preserve">Autres charges de gestion </t>
  </si>
  <si>
    <t>Immobilisations en cours</t>
  </si>
  <si>
    <t>Charges financières</t>
  </si>
  <si>
    <t>Subventions d'investissement</t>
  </si>
  <si>
    <t>Charges exceptionnelles</t>
  </si>
  <si>
    <t>Emprunts et dettes assimilées</t>
  </si>
  <si>
    <t>Dotations aux amortissements et provisions</t>
  </si>
  <si>
    <t>Opérations d'ordre de transfert</t>
  </si>
  <si>
    <t>Opérations d'ordre entre sections</t>
  </si>
  <si>
    <t>Dépenses imprévues</t>
  </si>
  <si>
    <t>Déficit reporté N-1</t>
  </si>
  <si>
    <t>Virement à la section d'investissement</t>
  </si>
  <si>
    <t>RECETTES D'EXPLOITATION</t>
  </si>
  <si>
    <t>RECETTES D'INVESTISSEMENT</t>
  </si>
  <si>
    <t>Atténuation des charges</t>
  </si>
  <si>
    <t>Dotations, fonds divers et réserves</t>
  </si>
  <si>
    <t>Vente de produits, prestation de service</t>
  </si>
  <si>
    <t>Subventions d'exploitation</t>
  </si>
  <si>
    <t>Autres produits de gestion courante</t>
  </si>
  <si>
    <t>Produits financiers</t>
  </si>
  <si>
    <t>Produits exceptionnels</t>
  </si>
  <si>
    <t>Opérations d'ordre</t>
  </si>
  <si>
    <t>Virement de la section d'exploitation</t>
  </si>
  <si>
    <t>Excédent reporté N-1</t>
  </si>
  <si>
    <t>RESULTAT DE L'EXERCICE</t>
  </si>
  <si>
    <t>RESULTAT NET DE L'EXERCICE</t>
  </si>
  <si>
    <t>CAPACITE D'AUTOFINANCEMENT BRUTE</t>
  </si>
  <si>
    <t>REMBOURSEMENT EN CAPITAL D'EMPRUNT</t>
  </si>
  <si>
    <t>CAPACITE D'AUTOFINANCEMENT NETTE</t>
  </si>
  <si>
    <t>CAPITAL RESTANT DU</t>
  </si>
  <si>
    <t>EXCEDENT OU DEFICIT REPORTE N-1</t>
  </si>
  <si>
    <t>DEPENSES</t>
  </si>
  <si>
    <t>RECETTES</t>
  </si>
  <si>
    <t>TOTAL</t>
  </si>
  <si>
    <t>EXPLOITATION</t>
  </si>
  <si>
    <t>INVESTISSEMENT</t>
  </si>
  <si>
    <t>11060 - BUDGET AUTORISATION DROIT DES SOLS 2019</t>
  </si>
  <si>
    <t>11070 - BUDGET SPANC 2019</t>
  </si>
  <si>
    <t>RESTES A REALISER 2018</t>
  </si>
  <si>
    <t>NVX CREDITS 2019</t>
  </si>
  <si>
    <t>Subventions d'équipement</t>
  </si>
  <si>
    <t>Dotation, fonds de réserve</t>
  </si>
  <si>
    <t xml:space="preserve">Emprunt </t>
  </si>
  <si>
    <t>CAPACITE DE DESENDETTEMENT</t>
  </si>
  <si>
    <t>Restes à réaliser</t>
  </si>
  <si>
    <t>Résultat Inv</t>
  </si>
  <si>
    <t>BUDGET OM SECTEUR NORD 2019</t>
  </si>
  <si>
    <t>RAR 2019</t>
  </si>
  <si>
    <t>CREDITS NVX 2019</t>
  </si>
  <si>
    <t>Résultat N-1</t>
  </si>
  <si>
    <t>11054 - BUDGET OM JURA ALSACIEN 2019</t>
  </si>
  <si>
    <t>11053 - BUDGET OM ILL ET GERSBACH 2019</t>
  </si>
  <si>
    <t>DEPENSES DE FONCTIONNEMENT</t>
  </si>
  <si>
    <t>RECETTES DE FONCTIONNEMENT</t>
  </si>
  <si>
    <t>11030 - BUDGET HOTEL D'ENTREPRISES 2019</t>
  </si>
  <si>
    <t>RAR 2018</t>
  </si>
  <si>
    <t>CREDITS NOUVEAUX 2019</t>
  </si>
  <si>
    <t>Emprunts - cautions</t>
  </si>
  <si>
    <t xml:space="preserve">Emprunt - CAUTIONS </t>
  </si>
  <si>
    <t>11000 - BUDGET GENERAL 2019</t>
  </si>
  <si>
    <t>RESTES A RESALISER 2018</t>
  </si>
  <si>
    <t>Subvention d'équipement</t>
  </si>
  <si>
    <t>Atténuation de produits</t>
  </si>
  <si>
    <t>Impôts et taxes</t>
  </si>
  <si>
    <t>Subventions d'équipements versées</t>
  </si>
  <si>
    <t>Dotation, fonds divers et réserves</t>
  </si>
  <si>
    <t>Autres immobilisations financières</t>
  </si>
  <si>
    <t>024</t>
  </si>
  <si>
    <t>Produits de cessions</t>
  </si>
  <si>
    <t>Virement de la section de fonctionnement</t>
  </si>
  <si>
    <t>002</t>
  </si>
  <si>
    <t>RESULTAT DE L'EXERCICE EN FONCTIONNEMENT</t>
  </si>
  <si>
    <t>RESULTAT DE L'EXERCICE EN INVESTISSEMENT</t>
  </si>
  <si>
    <t>CAPACITE D'AUTOFINANCEMENT BRUTE = EPARGNE BRUTE</t>
  </si>
  <si>
    <t>11010 - EAU POTABLE SERVICE EN REGIE - BUDGET 2019</t>
  </si>
  <si>
    <t>Transfert résultats</t>
  </si>
  <si>
    <t>Résultats transférés</t>
  </si>
  <si>
    <t>FCTVA</t>
  </si>
  <si>
    <t>Résultats syndicats dissous</t>
  </si>
  <si>
    <t>Excédent reporté N-1 CCS</t>
  </si>
  <si>
    <t>11011 - EAU POTABLE DELEGATION DE SERVICE PUBLIC - BUDGET 2019</t>
  </si>
  <si>
    <t>040</t>
  </si>
  <si>
    <t>Résultat transféré</t>
  </si>
  <si>
    <t>021</t>
  </si>
  <si>
    <t>11020 - BUDGET ASSAINISSEMENT CC SUNDGAU 2019</t>
  </si>
  <si>
    <t>001</t>
  </si>
  <si>
    <t>Résultats transférés syndicats</t>
  </si>
  <si>
    <t>Résorption CCS</t>
  </si>
  <si>
    <t>Résorption ex syndicats</t>
  </si>
  <si>
    <t>Résultats des syndicats</t>
  </si>
  <si>
    <t>Résulats transférés</t>
  </si>
  <si>
    <t>11021 - BUDGET ASSAINISSEMENT DELEGATION DE SERVICE PUBLIC - SECTEUR ALTKIRCH 2019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</si>
</sst>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43" formatCode="_-* #,##0.00\ _€_-;\-* #,##0.00\ _€_-;_-* &quot;-&quot;??\ _€_-;_-@_-"/>
    <numFmt numFmtId="164" formatCode="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C00000"/>
      <name val="Century Gothic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name val="Calibri"/>
      <family val="2"/>
      <scheme val="minor"/>
    </font>
    <font>
      <b/>
      <i/>
      <sz val="10"/>
      <name val="Century Gothic"/>
      <family val="2"/>
    </font>
    <font>
      <b/>
      <sz val="10"/>
      <color rgb="FFC00000"/>
      <name val="Century Gothic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 Narrow"/>
      <family val="2"/>
    </font>
    <font>
      <b/>
      <sz val="20"/>
      <color theme="1"/>
      <name val="Arial Narrow"/>
      <family val="2"/>
    </font>
    <font>
      <sz val="10"/>
      <color rgb="FFFF0000"/>
      <name val="Century Gothic"/>
      <family val="2"/>
    </font>
    <font>
      <b/>
      <sz val="10"/>
      <color rgb="FF7030A0"/>
      <name val="Century Gothic"/>
      <family val="2"/>
    </font>
    <font>
      <b/>
      <sz val="11"/>
      <color rgb="FF7030A0"/>
      <name val="Calibri"/>
      <family val="2"/>
      <scheme val="minor"/>
    </font>
    <font>
      <b/>
      <sz val="1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43" fontId="5" fillId="0" borderId="0" xfId="1" applyFont="1"/>
    <xf numFmtId="43" fontId="0" fillId="0" borderId="0" xfId="1" applyFont="1"/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3" fontId="8" fillId="0" borderId="3" xfId="1" applyFont="1" applyBorder="1" applyAlignment="1">
      <alignment horizontal="center" vertical="center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/>
    <xf numFmtId="0" fontId="7" fillId="0" borderId="5" xfId="0" applyFont="1" applyBorder="1"/>
    <xf numFmtId="0" fontId="7" fillId="0" borderId="6" xfId="0" applyFont="1" applyBorder="1"/>
    <xf numFmtId="43" fontId="10" fillId="0" borderId="6" xfId="1" applyFont="1" applyBorder="1"/>
    <xf numFmtId="43" fontId="9" fillId="0" borderId="0" xfId="1" applyFont="1" applyBorder="1"/>
    <xf numFmtId="43" fontId="9" fillId="0" borderId="6" xfId="1" applyFont="1" applyBorder="1"/>
    <xf numFmtId="0" fontId="7" fillId="0" borderId="7" xfId="0" applyFont="1" applyBorder="1"/>
    <xf numFmtId="0" fontId="7" fillId="0" borderId="0" xfId="0" applyFont="1" applyBorder="1"/>
    <xf numFmtId="43" fontId="9" fillId="0" borderId="7" xfId="1" applyFont="1" applyBorder="1"/>
    <xf numFmtId="43" fontId="11" fillId="0" borderId="6" xfId="1" applyFont="1" applyBorder="1"/>
    <xf numFmtId="43" fontId="7" fillId="0" borderId="0" xfId="1" applyFont="1" applyBorder="1"/>
    <xf numFmtId="43" fontId="7" fillId="0" borderId="6" xfId="1" applyFont="1" applyBorder="1"/>
    <xf numFmtId="0" fontId="0" fillId="0" borderId="6" xfId="0" applyBorder="1"/>
    <xf numFmtId="43" fontId="0" fillId="0" borderId="6" xfId="1" applyFont="1" applyBorder="1"/>
    <xf numFmtId="16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1" fillId="0" borderId="5" xfId="1" applyFont="1" applyBorder="1"/>
    <xf numFmtId="0" fontId="7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/>
    <xf numFmtId="4" fontId="13" fillId="0" borderId="6" xfId="0" applyNumberFormat="1" applyFont="1" applyBorder="1"/>
    <xf numFmtId="43" fontId="13" fillId="0" borderId="6" xfId="1" applyFont="1" applyBorder="1"/>
    <xf numFmtId="0" fontId="7" fillId="0" borderId="1" xfId="0" applyFont="1" applyBorder="1"/>
    <xf numFmtId="0" fontId="7" fillId="0" borderId="8" xfId="0" applyFont="1" applyBorder="1"/>
    <xf numFmtId="43" fontId="11" fillId="0" borderId="8" xfId="1" applyFont="1" applyBorder="1"/>
    <xf numFmtId="43" fontId="7" fillId="0" borderId="2" xfId="1" applyFont="1" applyBorder="1"/>
    <xf numFmtId="43" fontId="7" fillId="0" borderId="8" xfId="1" applyFont="1" applyBorder="1"/>
    <xf numFmtId="0" fontId="7" fillId="0" borderId="8" xfId="0" applyNumberFormat="1" applyFont="1" applyBorder="1"/>
    <xf numFmtId="0" fontId="7" fillId="0" borderId="2" xfId="0" applyFont="1" applyBorder="1"/>
    <xf numFmtId="43" fontId="7" fillId="0" borderId="0" xfId="1" applyFont="1"/>
    <xf numFmtId="0" fontId="7" fillId="0" borderId="5" xfId="0" applyNumberFormat="1" applyFont="1" applyBorder="1" applyAlignment="1">
      <alignment horizontal="center" vertical="center"/>
    </xf>
    <xf numFmtId="43" fontId="11" fillId="0" borderId="6" xfId="1" applyFont="1" applyBorder="1" applyAlignment="1"/>
    <xf numFmtId="0" fontId="7" fillId="0" borderId="6" xfId="0" applyFont="1" applyBorder="1" applyAlignment="1">
      <alignment horizontal="center"/>
    </xf>
    <xf numFmtId="164" fontId="12" fillId="0" borderId="6" xfId="0" applyNumberFormat="1" applyFont="1" applyBorder="1" applyAlignment="1">
      <alignment horizontal="center" vertical="center"/>
    </xf>
    <xf numFmtId="43" fontId="12" fillId="0" borderId="6" xfId="1" applyFont="1" applyBorder="1"/>
    <xf numFmtId="0" fontId="12" fillId="0" borderId="0" xfId="0" applyFont="1"/>
    <xf numFmtId="43" fontId="12" fillId="0" borderId="6" xfId="1" applyFont="1" applyBorder="1" applyAlignment="1">
      <alignment horizontal="left"/>
    </xf>
    <xf numFmtId="0" fontId="13" fillId="0" borderId="0" xfId="0" applyFont="1"/>
    <xf numFmtId="43" fontId="9" fillId="0" borderId="3" xfId="1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43" fontId="11" fillId="4" borderId="3" xfId="1" applyFont="1" applyFill="1" applyBorder="1"/>
    <xf numFmtId="0" fontId="11" fillId="4" borderId="0" xfId="0" applyFont="1" applyFill="1"/>
    <xf numFmtId="0" fontId="14" fillId="4" borderId="0" xfId="0" applyFont="1" applyFill="1"/>
    <xf numFmtId="43" fontId="14" fillId="4" borderId="0" xfId="1" applyFont="1" applyFill="1"/>
    <xf numFmtId="0" fontId="3" fillId="0" borderId="0" xfId="0" applyFont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5" borderId="3" xfId="0" applyFont="1" applyFill="1" applyBorder="1"/>
    <xf numFmtId="43" fontId="0" fillId="5" borderId="3" xfId="1" applyFont="1" applyFill="1" applyBorder="1"/>
    <xf numFmtId="43" fontId="13" fillId="5" borderId="3" xfId="1" applyFont="1" applyFill="1" applyBorder="1"/>
    <xf numFmtId="164" fontId="7" fillId="0" borderId="0" xfId="0" applyNumberFormat="1" applyFont="1" applyBorder="1" applyAlignment="1">
      <alignment horizontal="left" vertical="center"/>
    </xf>
    <xf numFmtId="43" fontId="13" fillId="5" borderId="7" xfId="1" applyFont="1" applyFill="1" applyBorder="1"/>
    <xf numFmtId="43" fontId="13" fillId="5" borderId="9" xfId="0" applyNumberFormat="1" applyFont="1" applyFill="1" applyBorder="1"/>
    <xf numFmtId="6" fontId="0" fillId="0" borderId="0" xfId="0" applyNumberFormat="1"/>
    <xf numFmtId="43" fontId="0" fillId="0" borderId="0" xfId="0" applyNumberFormat="1"/>
    <xf numFmtId="43" fontId="7" fillId="0" borderId="10" xfId="1" applyFont="1" applyBorder="1"/>
    <xf numFmtId="0" fontId="7" fillId="0" borderId="6" xfId="0" applyNumberFormat="1" applyFont="1" applyBorder="1"/>
    <xf numFmtId="43" fontId="7" fillId="0" borderId="11" xfId="1" applyFont="1" applyBorder="1"/>
    <xf numFmtId="43" fontId="7" fillId="0" borderId="3" xfId="1" applyFont="1" applyBorder="1"/>
    <xf numFmtId="0" fontId="0" fillId="0" borderId="3" xfId="0" applyBorder="1"/>
    <xf numFmtId="43" fontId="0" fillId="0" borderId="3" xfId="1" applyFont="1" applyBorder="1"/>
    <xf numFmtId="0" fontId="0" fillId="4" borderId="0" xfId="0" applyFill="1"/>
    <xf numFmtId="43" fontId="0" fillId="4" borderId="0" xfId="0" applyNumberFormat="1" applyFill="1"/>
    <xf numFmtId="43" fontId="5" fillId="2" borderId="0" xfId="1" applyFont="1" applyFill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43" fontId="0" fillId="0" borderId="6" xfId="2" applyFont="1" applyBorder="1"/>
    <xf numFmtId="43" fontId="7" fillId="0" borderId="6" xfId="2" applyFont="1" applyBorder="1"/>
    <xf numFmtId="43" fontId="11" fillId="0" borderId="6" xfId="2" applyFont="1" applyBorder="1"/>
    <xf numFmtId="0" fontId="7" fillId="0" borderId="10" xfId="0" applyFont="1" applyBorder="1" applyAlignment="1">
      <alignment horizontal="center"/>
    </xf>
    <xf numFmtId="43" fontId="12" fillId="0" borderId="6" xfId="2" applyFont="1" applyBorder="1" applyAlignment="1">
      <alignment horizontal="left"/>
    </xf>
    <xf numFmtId="43" fontId="13" fillId="0" borderId="6" xfId="2" applyFont="1" applyBorder="1"/>
    <xf numFmtId="43" fontId="9" fillId="0" borderId="6" xfId="2" applyFont="1" applyBorder="1" applyAlignment="1">
      <alignment horizontal="center" vertical="center"/>
    </xf>
    <xf numFmtId="0" fontId="7" fillId="0" borderId="11" xfId="0" applyFont="1" applyBorder="1"/>
    <xf numFmtId="0" fontId="0" fillId="0" borderId="8" xfId="0" applyBorder="1"/>
    <xf numFmtId="0" fontId="0" fillId="0" borderId="5" xfId="0" applyBorder="1"/>
    <xf numFmtId="0" fontId="0" fillId="0" borderId="10" xfId="0" applyBorder="1"/>
    <xf numFmtId="43" fontId="0" fillId="0" borderId="5" xfId="2" applyFont="1" applyBorder="1"/>
    <xf numFmtId="43" fontId="0" fillId="0" borderId="10" xfId="2" applyFont="1" applyBorder="1"/>
    <xf numFmtId="43" fontId="7" fillId="0" borderId="5" xfId="2" applyFont="1" applyBorder="1"/>
    <xf numFmtId="43" fontId="7" fillId="0" borderId="10" xfId="2" applyFont="1" applyBorder="1"/>
    <xf numFmtId="43" fontId="11" fillId="0" borderId="5" xfId="2" applyFont="1" applyBorder="1"/>
    <xf numFmtId="43" fontId="11" fillId="6" borderId="6" xfId="2" applyFont="1" applyFill="1" applyBorder="1"/>
    <xf numFmtId="43" fontId="11" fillId="0" borderId="5" xfId="2" applyFont="1" applyBorder="1" applyAlignment="1">
      <alignment horizontal="left"/>
    </xf>
    <xf numFmtId="43" fontId="11" fillId="0" borderId="6" xfId="2" applyFont="1" applyBorder="1" applyAlignment="1">
      <alignment horizontal="left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4" xfId="2" applyFont="1" applyBorder="1" applyAlignment="1">
      <alignment horizontal="center" vertical="center"/>
    </xf>
    <xf numFmtId="43" fontId="9" fillId="0" borderId="3" xfId="2" applyFont="1" applyBorder="1" applyAlignment="1">
      <alignment horizontal="center" vertical="center"/>
    </xf>
    <xf numFmtId="43" fontId="9" fillId="0" borderId="12" xfId="2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0" fillId="0" borderId="0" xfId="0" applyBorder="1"/>
    <xf numFmtId="43" fontId="9" fillId="0" borderId="3" xfId="1" applyFont="1" applyBorder="1"/>
    <xf numFmtId="43" fontId="16" fillId="2" borderId="0" xfId="1" applyFont="1" applyFill="1"/>
    <xf numFmtId="43" fontId="14" fillId="0" borderId="0" xfId="1" applyFont="1"/>
    <xf numFmtId="43" fontId="17" fillId="0" borderId="3" xfId="1" applyFont="1" applyBorder="1" applyAlignment="1">
      <alignment horizontal="center" vertical="center" wrapText="1"/>
    </xf>
    <xf numFmtId="43" fontId="11" fillId="0" borderId="6" xfId="1" applyFont="1" applyBorder="1" applyAlignment="1">
      <alignment horizontal="left"/>
    </xf>
    <xf numFmtId="43" fontId="9" fillId="0" borderId="6" xfId="1" applyFont="1" applyBorder="1" applyAlignment="1">
      <alignment horizontal="center" vertical="center"/>
    </xf>
    <xf numFmtId="43" fontId="0" fillId="0" borderId="8" xfId="1" applyFont="1" applyBorder="1"/>
    <xf numFmtId="43" fontId="11" fillId="0" borderId="0" xfId="1" applyFont="1"/>
    <xf numFmtId="0" fontId="8" fillId="0" borderId="0" xfId="0" applyFont="1"/>
    <xf numFmtId="43" fontId="11" fillId="0" borderId="0" xfId="1" applyFont="1" applyBorder="1"/>
    <xf numFmtId="43" fontId="11" fillId="0" borderId="0" xfId="1" applyFont="1" applyBorder="1" applyAlignment="1"/>
    <xf numFmtId="43" fontId="12" fillId="0" borderId="0" xfId="1" applyFont="1" applyBorder="1"/>
    <xf numFmtId="43" fontId="10" fillId="0" borderId="3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  <xf numFmtId="43" fontId="11" fillId="0" borderId="3" xfId="1" applyFont="1" applyBorder="1"/>
    <xf numFmtId="43" fontId="9" fillId="0" borderId="10" xfId="1" applyFont="1" applyBorder="1"/>
    <xf numFmtId="43" fontId="9" fillId="0" borderId="14" xfId="1" applyFont="1" applyBorder="1"/>
    <xf numFmtId="43" fontId="11" fillId="0" borderId="10" xfId="1" applyFont="1" applyBorder="1"/>
    <xf numFmtId="43" fontId="7" fillId="0" borderId="5" xfId="1" applyFont="1" applyBorder="1"/>
    <xf numFmtId="164" fontId="18" fillId="0" borderId="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43" fontId="18" fillId="0" borderId="6" xfId="1" applyFont="1" applyBorder="1"/>
    <xf numFmtId="43" fontId="18" fillId="0" borderId="10" xfId="1" applyFont="1" applyBorder="1"/>
    <xf numFmtId="0" fontId="18" fillId="0" borderId="0" xfId="0" applyFont="1"/>
    <xf numFmtId="164" fontId="18" fillId="0" borderId="6" xfId="0" applyNumberFormat="1" applyFont="1" applyBorder="1" applyAlignment="1">
      <alignment horizontal="center" vertical="center"/>
    </xf>
    <xf numFmtId="43" fontId="18" fillId="0" borderId="5" xfId="1" applyFont="1" applyBorder="1"/>
    <xf numFmtId="43" fontId="18" fillId="0" borderId="6" xfId="1" applyFont="1" applyBorder="1" applyAlignment="1">
      <alignment horizontal="center" vertical="center"/>
    </xf>
    <xf numFmtId="43" fontId="15" fillId="0" borderId="6" xfId="1" applyFont="1" applyBorder="1"/>
    <xf numFmtId="0" fontId="15" fillId="0" borderId="0" xfId="0" applyFont="1"/>
    <xf numFmtId="43" fontId="7" fillId="0" borderId="1" xfId="1" applyFont="1" applyBorder="1"/>
    <xf numFmtId="43" fontId="0" fillId="0" borderId="0" xfId="1" applyFont="1" applyBorder="1"/>
    <xf numFmtId="0" fontId="18" fillId="0" borderId="6" xfId="0" applyFont="1" applyBorder="1" applyAlignment="1">
      <alignment horizontal="center" vertical="center"/>
    </xf>
    <xf numFmtId="43" fontId="11" fillId="0" borderId="8" xfId="1" applyFont="1" applyBorder="1" applyAlignment="1">
      <alignment horizontal="left"/>
    </xf>
    <xf numFmtId="43" fontId="11" fillId="0" borderId="0" xfId="1" applyFont="1" applyBorder="1" applyAlignment="1">
      <alignment horizontal="left"/>
    </xf>
    <xf numFmtId="43" fontId="9" fillId="0" borderId="7" xfId="1" applyFont="1" applyBorder="1" applyAlignment="1">
      <alignment horizontal="center" vertical="center"/>
    </xf>
    <xf numFmtId="43" fontId="11" fillId="0" borderId="15" xfId="1" applyFont="1" applyBorder="1"/>
    <xf numFmtId="0" fontId="12" fillId="0" borderId="6" xfId="0" applyFont="1" applyBorder="1" applyAlignment="1">
      <alignment horizontal="center"/>
    </xf>
    <xf numFmtId="43" fontId="12" fillId="0" borderId="10" xfId="1" applyFont="1" applyBorder="1"/>
    <xf numFmtId="0" fontId="12" fillId="0" borderId="6" xfId="0" applyNumberFormat="1" applyFont="1" applyBorder="1"/>
    <xf numFmtId="0" fontId="7" fillId="0" borderId="15" xfId="0" applyFont="1" applyBorder="1"/>
    <xf numFmtId="43" fontId="7" fillId="0" borderId="7" xfId="1" applyFont="1" applyBorder="1"/>
    <xf numFmtId="0" fontId="7" fillId="0" borderId="14" xfId="0" applyFont="1" applyBorder="1"/>
    <xf numFmtId="0" fontId="20" fillId="2" borderId="0" xfId="0" applyFont="1" applyFill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3" fontId="9" fillId="0" borderId="15" xfId="1" applyFont="1" applyBorder="1"/>
    <xf numFmtId="43" fontId="9" fillId="0" borderId="16" xfId="1" applyFont="1" applyBorder="1"/>
    <xf numFmtId="0" fontId="7" fillId="0" borderId="5" xfId="0" applyNumberFormat="1" applyFont="1" applyBorder="1" applyAlignment="1">
      <alignment horizontal="center"/>
    </xf>
    <xf numFmtId="0" fontId="7" fillId="0" borderId="5" xfId="0" applyNumberFormat="1" applyFont="1" applyBorder="1"/>
    <xf numFmtId="0" fontId="7" fillId="0" borderId="1" xfId="0" applyNumberFormat="1" applyFont="1" applyBorder="1"/>
    <xf numFmtId="43" fontId="11" fillId="0" borderId="2" xfId="1" applyFont="1" applyBorder="1"/>
    <xf numFmtId="43" fontId="9" fillId="0" borderId="11" xfId="1" applyFont="1" applyBorder="1"/>
    <xf numFmtId="43" fontId="9" fillId="0" borderId="5" xfId="1" applyFont="1" applyBorder="1"/>
    <xf numFmtId="43" fontId="12" fillId="0" borderId="5" xfId="1" applyFont="1" applyBorder="1" applyAlignment="1">
      <alignment horizontal="left"/>
    </xf>
    <xf numFmtId="43" fontId="12" fillId="0" borderId="3" xfId="1" applyFont="1" applyBorder="1"/>
    <xf numFmtId="43" fontId="7" fillId="4" borderId="3" xfId="1" applyFont="1" applyFill="1" applyBorder="1" applyAlignment="1">
      <alignment horizontal="center" vertical="center"/>
    </xf>
    <xf numFmtId="43" fontId="7" fillId="4" borderId="3" xfId="1" applyFont="1" applyFill="1" applyBorder="1"/>
    <xf numFmtId="0" fontId="21" fillId="2" borderId="0" xfId="0" applyFont="1" applyFill="1"/>
    <xf numFmtId="0" fontId="9" fillId="0" borderId="3" xfId="0" applyFont="1" applyBorder="1" applyAlignment="1">
      <alignment horizontal="center" vertical="center" wrapText="1"/>
    </xf>
    <xf numFmtId="0" fontId="0" fillId="0" borderId="0" xfId="0" applyFont="1"/>
    <xf numFmtId="0" fontId="7" fillId="0" borderId="16" xfId="0" applyFont="1" applyBorder="1"/>
    <xf numFmtId="0" fontId="12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43" fontId="11" fillId="0" borderId="5" xfId="1" applyFont="1" applyFill="1" applyBorder="1"/>
    <xf numFmtId="0" fontId="7" fillId="0" borderId="5" xfId="0" quotePrefix="1" applyNumberFormat="1" applyFont="1" applyBorder="1" applyAlignment="1">
      <alignment horizontal="center" vertical="center"/>
    </xf>
    <xf numFmtId="43" fontId="12" fillId="0" borderId="5" xfId="1" applyFont="1" applyBorder="1"/>
    <xf numFmtId="43" fontId="12" fillId="0" borderId="8" xfId="1" applyFont="1" applyBorder="1"/>
    <xf numFmtId="43" fontId="9" fillId="0" borderId="8" xfId="1" applyFont="1" applyBorder="1" applyAlignment="1">
      <alignment horizontal="center" vertical="center"/>
    </xf>
    <xf numFmtId="0" fontId="22" fillId="2" borderId="0" xfId="0" applyFont="1" applyFill="1"/>
    <xf numFmtId="43" fontId="22" fillId="2" borderId="0" xfId="1" applyFont="1" applyFill="1"/>
    <xf numFmtId="0" fontId="22" fillId="0" borderId="0" xfId="0" applyFont="1"/>
    <xf numFmtId="0" fontId="2" fillId="0" borderId="6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" fillId="0" borderId="6" xfId="0" applyFont="1" applyBorder="1"/>
    <xf numFmtId="43" fontId="2" fillId="0" borderId="6" xfId="1" applyFont="1" applyBorder="1"/>
    <xf numFmtId="43" fontId="23" fillId="0" borderId="6" xfId="1" applyFont="1" applyBorder="1"/>
    <xf numFmtId="164" fontId="24" fillId="0" borderId="5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3" fontId="24" fillId="0" borderId="6" xfId="1" applyFont="1" applyBorder="1"/>
    <xf numFmtId="43" fontId="24" fillId="0" borderId="10" xfId="1" applyFont="1" applyBorder="1"/>
    <xf numFmtId="43" fontId="24" fillId="0" borderId="10" xfId="1" applyFont="1" applyFill="1" applyBorder="1"/>
    <xf numFmtId="0" fontId="25" fillId="0" borderId="6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5" fillId="0" borderId="6" xfId="0" applyFont="1" applyBorder="1"/>
    <xf numFmtId="43" fontId="25" fillId="0" borderId="6" xfId="1" applyFont="1" applyBorder="1"/>
    <xf numFmtId="43" fontId="7" fillId="0" borderId="0" xfId="1" applyFont="1" applyFill="1"/>
    <xf numFmtId="0" fontId="24" fillId="0" borderId="5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/>
    </xf>
    <xf numFmtId="0" fontId="26" fillId="2" borderId="0" xfId="0" applyFont="1" applyFill="1"/>
    <xf numFmtId="49" fontId="26" fillId="2" borderId="0" xfId="0" applyNumberFormat="1" applyFont="1" applyFill="1"/>
    <xf numFmtId="0" fontId="26" fillId="0" borderId="0" xfId="0" applyFont="1"/>
    <xf numFmtId="43" fontId="8" fillId="0" borderId="3" xfId="3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43" fontId="9" fillId="0" borderId="7" xfId="3" applyFont="1" applyBorder="1"/>
    <xf numFmtId="49" fontId="7" fillId="0" borderId="7" xfId="1" applyNumberFormat="1" applyFont="1" applyBorder="1"/>
    <xf numFmtId="43" fontId="7" fillId="0" borderId="16" xfId="1" applyFont="1" applyBorder="1"/>
    <xf numFmtId="43" fontId="11" fillId="0" borderId="6" xfId="3" applyFont="1" applyBorder="1"/>
    <xf numFmtId="43" fontId="7" fillId="0" borderId="6" xfId="3" applyFont="1" applyBorder="1"/>
    <xf numFmtId="49" fontId="7" fillId="0" borderId="6" xfId="1" applyNumberFormat="1" applyFont="1" applyBorder="1"/>
    <xf numFmtId="43" fontId="0" fillId="0" borderId="10" xfId="1" applyFont="1" applyBorder="1"/>
    <xf numFmtId="49" fontId="7" fillId="0" borderId="6" xfId="1" applyNumberFormat="1" applyFont="1" applyBorder="1" applyAlignment="1">
      <alignment horizontal="center" vertical="center"/>
    </xf>
    <xf numFmtId="43" fontId="7" fillId="0" borderId="10" xfId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/>
    </xf>
    <xf numFmtId="43" fontId="7" fillId="0" borderId="10" xfId="1" applyFont="1" applyBorder="1" applyAlignment="1">
      <alignment horizontal="center"/>
    </xf>
    <xf numFmtId="49" fontId="24" fillId="0" borderId="6" xfId="1" applyNumberFormat="1" applyFont="1" applyBorder="1" applyAlignment="1">
      <alignment horizontal="center" vertical="center"/>
    </xf>
    <xf numFmtId="43" fontId="24" fillId="0" borderId="10" xfId="1" applyFont="1" applyBorder="1" applyAlignment="1">
      <alignment horizontal="center" vertical="center"/>
    </xf>
    <xf numFmtId="43" fontId="25" fillId="0" borderId="10" xfId="1" applyFont="1" applyBorder="1"/>
    <xf numFmtId="0" fontId="0" fillId="0" borderId="2" xfId="0" applyBorder="1"/>
    <xf numFmtId="43" fontId="7" fillId="0" borderId="8" xfId="3" applyFont="1" applyBorder="1"/>
    <xf numFmtId="49" fontId="7" fillId="0" borderId="8" xfId="1" applyNumberFormat="1" applyFont="1" applyBorder="1"/>
    <xf numFmtId="43" fontId="0" fillId="0" borderId="11" xfId="1" applyFont="1" applyBorder="1"/>
    <xf numFmtId="43" fontId="7" fillId="0" borderId="0" xfId="3" applyFont="1"/>
    <xf numFmtId="49" fontId="7" fillId="0" borderId="0" xfId="0" applyNumberFormat="1" applyFont="1"/>
    <xf numFmtId="49" fontId="6" fillId="0" borderId="3" xfId="0" applyNumberFormat="1" applyFont="1" applyBorder="1" applyAlignment="1">
      <alignment horizontal="center" vertical="center" wrapText="1"/>
    </xf>
    <xf numFmtId="43" fontId="9" fillId="0" borderId="0" xfId="3" applyFont="1" applyBorder="1"/>
    <xf numFmtId="49" fontId="7" fillId="0" borderId="5" xfId="0" applyNumberFormat="1" applyFont="1" applyBorder="1"/>
    <xf numFmtId="43" fontId="9" fillId="0" borderId="5" xfId="3" applyFont="1" applyBorder="1"/>
    <xf numFmtId="43" fontId="7" fillId="0" borderId="0" xfId="3" applyFont="1" applyBorder="1"/>
    <xf numFmtId="43" fontId="7" fillId="0" borderId="5" xfId="3" applyFont="1" applyBorder="1"/>
    <xf numFmtId="43" fontId="0" fillId="0" borderId="6" xfId="3" applyFont="1" applyBorder="1"/>
    <xf numFmtId="43" fontId="11" fillId="0" borderId="0" xfId="3" applyFont="1" applyBorder="1"/>
    <xf numFmtId="49" fontId="7" fillId="0" borderId="5" xfId="0" applyNumberFormat="1" applyFont="1" applyBorder="1" applyAlignment="1">
      <alignment horizontal="center" vertical="center"/>
    </xf>
    <xf numFmtId="43" fontId="11" fillId="0" borderId="5" xfId="3" applyFont="1" applyBorder="1"/>
    <xf numFmtId="43" fontId="11" fillId="0" borderId="0" xfId="3" applyFont="1" applyBorder="1" applyAlignment="1"/>
    <xf numFmtId="49" fontId="7" fillId="0" borderId="5" xfId="0" applyNumberFormat="1" applyFont="1" applyFill="1" applyBorder="1" applyAlignment="1">
      <alignment horizontal="center" vertical="center"/>
    </xf>
    <xf numFmtId="43" fontId="11" fillId="0" borderId="5" xfId="3" applyFont="1" applyFill="1" applyBorder="1"/>
    <xf numFmtId="49" fontId="7" fillId="0" borderId="5" xfId="0" quotePrefix="1" applyNumberFormat="1" applyFont="1" applyBorder="1" applyAlignment="1">
      <alignment horizontal="center" vertical="center"/>
    </xf>
    <xf numFmtId="43" fontId="12" fillId="0" borderId="6" xfId="3" applyFont="1" applyBorder="1" applyAlignment="1">
      <alignment horizontal="left"/>
    </xf>
    <xf numFmtId="49" fontId="24" fillId="0" borderId="6" xfId="3" applyNumberFormat="1" applyFont="1" applyBorder="1" applyAlignment="1">
      <alignment horizontal="center"/>
    </xf>
    <xf numFmtId="43" fontId="24" fillId="0" borderId="10" xfId="3" applyFont="1" applyBorder="1" applyAlignment="1">
      <alignment horizontal="center"/>
    </xf>
    <xf numFmtId="43" fontId="24" fillId="0" borderId="0" xfId="3" applyFont="1" applyBorder="1" applyAlignment="1">
      <alignment horizontal="center"/>
    </xf>
    <xf numFmtId="43" fontId="25" fillId="0" borderId="6" xfId="3" applyFont="1" applyBorder="1" applyAlignment="1">
      <alignment horizontal="center"/>
    </xf>
    <xf numFmtId="43" fontId="11" fillId="0" borderId="6" xfId="3" applyFont="1" applyBorder="1" applyAlignment="1">
      <alignment horizontal="left"/>
    </xf>
    <xf numFmtId="43" fontId="12" fillId="0" borderId="6" xfId="3" applyFont="1" applyBorder="1"/>
    <xf numFmtId="43" fontId="12" fillId="0" borderId="5" xfId="3" applyFont="1" applyBorder="1"/>
    <xf numFmtId="43" fontId="12" fillId="0" borderId="8" xfId="3" applyFont="1" applyBorder="1"/>
    <xf numFmtId="49" fontId="12" fillId="0" borderId="5" xfId="0" applyNumberFormat="1" applyFont="1" applyBorder="1" applyAlignment="1">
      <alignment horizontal="center" vertical="center"/>
    </xf>
    <xf numFmtId="43" fontId="12" fillId="0" borderId="0" xfId="3" applyFont="1" applyBorder="1"/>
    <xf numFmtId="43" fontId="23" fillId="0" borderId="8" xfId="3" applyFont="1" applyBorder="1"/>
    <xf numFmtId="43" fontId="9" fillId="0" borderId="3" xfId="3" applyFont="1" applyBorder="1" applyAlignment="1">
      <alignment horizontal="center" vertical="center"/>
    </xf>
    <xf numFmtId="43" fontId="9" fillId="0" borderId="8" xfId="3" applyFont="1" applyBorder="1" applyAlignment="1">
      <alignment horizontal="center" vertical="center"/>
    </xf>
    <xf numFmtId="43" fontId="7" fillId="0" borderId="3" xfId="3" applyFont="1" applyBorder="1" applyAlignment="1">
      <alignment horizontal="center" vertical="center"/>
    </xf>
    <xf numFmtId="43" fontId="7" fillId="0" borderId="3" xfId="3" applyFont="1" applyBorder="1"/>
    <xf numFmtId="43" fontId="0" fillId="0" borderId="3" xfId="3" applyFont="1" applyBorder="1"/>
    <xf numFmtId="49" fontId="0" fillId="0" borderId="0" xfId="0" applyNumberFormat="1"/>
    <xf numFmtId="0" fontId="24" fillId="0" borderId="6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43" fontId="13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43" fontId="24" fillId="0" borderId="6" xfId="1" applyFont="1" applyBorder="1" applyAlignment="1">
      <alignment horizontal="left"/>
    </xf>
    <xf numFmtId="43" fontId="11" fillId="0" borderId="6" xfId="1" applyFont="1" applyBorder="1" applyAlignment="1">
      <alignment horizontal="center"/>
    </xf>
    <xf numFmtId="0" fontId="24" fillId="0" borderId="5" xfId="0" applyNumberFormat="1" applyFont="1" applyFill="1" applyBorder="1" applyAlignment="1">
      <alignment horizontal="center" vertical="center"/>
    </xf>
    <xf numFmtId="43" fontId="25" fillId="0" borderId="6" xfId="1" applyFont="1" applyBorder="1" applyAlignment="1">
      <alignment horizontal="center"/>
    </xf>
    <xf numFmtId="49" fontId="24" fillId="0" borderId="5" xfId="0" applyNumberFormat="1" applyFont="1" applyFill="1" applyBorder="1" applyAlignment="1">
      <alignment horizontal="center" vertical="center"/>
    </xf>
    <xf numFmtId="43" fontId="7" fillId="6" borderId="0" xfId="0" applyNumberFormat="1" applyFont="1" applyFill="1"/>
    <xf numFmtId="43" fontId="7" fillId="6" borderId="3" xfId="1" applyFont="1" applyFill="1" applyBorder="1" applyAlignment="1">
      <alignment horizontal="center" vertical="center"/>
    </xf>
    <xf numFmtId="43" fontId="7" fillId="0" borderId="3" xfId="1" applyFont="1" applyFill="1" applyBorder="1"/>
    <xf numFmtId="0" fontId="23" fillId="0" borderId="0" xfId="0" applyFont="1"/>
    <xf numFmtId="43" fontId="7" fillId="0" borderId="0" xfId="0" applyNumberFormat="1" applyFont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3" fontId="6" fillId="3" borderId="4" xfId="1" applyFont="1" applyFill="1" applyBorder="1" applyAlignment="1">
      <alignment horizontal="center" vertical="center"/>
    </xf>
    <xf numFmtId="43" fontId="6" fillId="3" borderId="13" xfId="1" applyFont="1" applyFill="1" applyBorder="1" applyAlignment="1">
      <alignment horizontal="center" vertical="center"/>
    </xf>
    <xf numFmtId="43" fontId="6" fillId="3" borderId="12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iers" xfId="1" builtinId="3"/>
    <cellStyle name="Milliers 2" xfId="2"/>
    <cellStyle name="Millier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s/TRANSFERT%20COMPETENCES%20EAU-ASS%202019/Retours/BUDGETS/BUDGETS_V4/EAU%20SIEP%20BENDORF%20FERRETTE%20OK%20BP_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/Downloads/BUDGETS%20FINALISES/BP%2011010%202019%20-%20EAU%20COMPILE%20-%20V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/Downloads/BUDGETS%20FINALISES/BP%2011011%202019%20-%20EAU%20DSP%20COMPILE%20-%20VF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/Downloads/BUDGETS%20FINALISES/BP%2011020%202019%20-%20ASS%20COMPILE%20-%20VF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/Downloads/BUDGETS%20FINALISES/BP%2011060%202019%20-%20ADS%20-%20VF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"/>
      <sheetName val="2017"/>
      <sheetName val="2018"/>
      <sheetName val="BP 2019"/>
      <sheetName val="TCD BP 2019"/>
      <sheetName val="TCD CA 2017"/>
    </sheetNames>
    <sheetDataSet>
      <sheetData sheetId="0"/>
      <sheetData sheetId="1"/>
      <sheetData sheetId="2"/>
      <sheetData sheetId="3"/>
      <sheetData sheetId="4"/>
      <sheetData sheetId="5">
        <row r="3">
          <cell r="E3" t="str">
            <v>Étiquettes de lignes</v>
          </cell>
          <cell r="F3" t="str">
            <v>Somme de REALISE</v>
          </cell>
        </row>
        <row r="4">
          <cell r="E4" t="str">
            <v>616</v>
          </cell>
          <cell r="F4">
            <v>1685.15</v>
          </cell>
        </row>
        <row r="5">
          <cell r="E5" t="str">
            <v>618</v>
          </cell>
          <cell r="F5">
            <v>223.2</v>
          </cell>
        </row>
        <row r="6">
          <cell r="E6" t="str">
            <v>622</v>
          </cell>
          <cell r="F6">
            <v>1907.9300000000003</v>
          </cell>
        </row>
        <row r="7">
          <cell r="E7" t="str">
            <v>623</v>
          </cell>
          <cell r="F7">
            <v>317.26</v>
          </cell>
        </row>
        <row r="8">
          <cell r="E8" t="str">
            <v>626</v>
          </cell>
          <cell r="F8">
            <v>263.21000000000004</v>
          </cell>
        </row>
        <row r="9">
          <cell r="E9" t="str">
            <v>633</v>
          </cell>
          <cell r="F9">
            <v>0.96</v>
          </cell>
        </row>
        <row r="10">
          <cell r="E10" t="str">
            <v>653</v>
          </cell>
          <cell r="F10">
            <v>5400.27</v>
          </cell>
        </row>
        <row r="11">
          <cell r="E11" t="str">
            <v>658</v>
          </cell>
          <cell r="F11">
            <v>0.47</v>
          </cell>
        </row>
        <row r="12">
          <cell r="E12" t="str">
            <v>777</v>
          </cell>
          <cell r="F12">
            <v>9231.76</v>
          </cell>
        </row>
        <row r="13">
          <cell r="E13" t="str">
            <v>778</v>
          </cell>
          <cell r="F13">
            <v>58</v>
          </cell>
        </row>
        <row r="14">
          <cell r="E14" t="str">
            <v>1391</v>
          </cell>
          <cell r="F14">
            <v>9231.76</v>
          </cell>
        </row>
        <row r="15">
          <cell r="E15" t="str">
            <v>2808</v>
          </cell>
          <cell r="F15">
            <v>380.22</v>
          </cell>
        </row>
        <row r="16">
          <cell r="E16" t="str">
            <v>2813</v>
          </cell>
          <cell r="F16">
            <v>2335.92</v>
          </cell>
        </row>
        <row r="17">
          <cell r="E17" t="str">
            <v>6061</v>
          </cell>
          <cell r="F17">
            <v>18909.72</v>
          </cell>
        </row>
        <row r="18">
          <cell r="E18" t="str">
            <v>6066</v>
          </cell>
          <cell r="F18">
            <v>57</v>
          </cell>
        </row>
        <row r="19">
          <cell r="E19" t="str">
            <v>6068</v>
          </cell>
          <cell r="F19">
            <v>1839.14</v>
          </cell>
        </row>
        <row r="20">
          <cell r="E20" t="str">
            <v>6156</v>
          </cell>
          <cell r="F20">
            <v>46.67</v>
          </cell>
        </row>
        <row r="21">
          <cell r="E21" t="str">
            <v>6378</v>
          </cell>
          <cell r="F21">
            <v>3763</v>
          </cell>
        </row>
        <row r="22">
          <cell r="E22" t="str">
            <v>6410</v>
          </cell>
          <cell r="F22">
            <v>926.54000000000008</v>
          </cell>
        </row>
        <row r="23">
          <cell r="E23" t="str">
            <v>6450</v>
          </cell>
          <cell r="F23">
            <v>672.5</v>
          </cell>
        </row>
        <row r="24">
          <cell r="E24" t="str">
            <v>6811</v>
          </cell>
          <cell r="F24">
            <v>14670.45</v>
          </cell>
        </row>
        <row r="25">
          <cell r="E25" t="str">
            <v>7011</v>
          </cell>
          <cell r="F25">
            <v>41071.5</v>
          </cell>
        </row>
        <row r="26">
          <cell r="E26" t="str">
            <v>28156</v>
          </cell>
          <cell r="F26">
            <v>5526.46</v>
          </cell>
        </row>
        <row r="27">
          <cell r="E27" t="str">
            <v>28158</v>
          </cell>
          <cell r="F27">
            <v>6427.85</v>
          </cell>
        </row>
        <row r="28">
          <cell r="E28" t="str">
            <v>61523</v>
          </cell>
          <cell r="F28">
            <v>7288.0499999999993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TCD PAR SITE"/>
      <sheetName val="DETAIL BUDGET 2019"/>
      <sheetName val="TCD"/>
      <sheetName val="BUDGET GLOBAL"/>
      <sheetName val="Graphiques PPT"/>
      <sheetName val="RàR"/>
      <sheetName val="INV D 2018"/>
      <sheetName val="INV R 2018"/>
    </sheetNames>
    <sheetDataSet>
      <sheetData sheetId="0"/>
      <sheetData sheetId="1"/>
      <sheetData sheetId="2"/>
      <sheetData sheetId="3">
        <row r="3">
          <cell r="A3" t="str">
            <v>Étiquettes de lignes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TAIL BUDGET"/>
      <sheetName val="TCD"/>
      <sheetName val="BUDGET GLOBAL"/>
      <sheetName val="INV D 19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CD PAR SITE"/>
      <sheetName val="DETAIL GLOBAL"/>
      <sheetName val="Feuil4"/>
      <sheetName val="Résultats 11020"/>
      <sheetName val="Graphique PPT"/>
      <sheetName val="Feuil7"/>
      <sheetName val="RàR 2018"/>
      <sheetName val="Feuil3"/>
      <sheetName val="Feuil2"/>
    </sheetNames>
    <sheetDataSet>
      <sheetData sheetId="0"/>
      <sheetData sheetId="1"/>
      <sheetData sheetId="2">
        <row r="3">
          <cell r="A3" t="str">
            <v>Étiquettes de lignes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TAIL BUDGET"/>
      <sheetName val="TCD"/>
      <sheetName val="BUDGET 2019"/>
      <sheetName val="Détais 2018"/>
      <sheetName val="Détais 2019"/>
    </sheetNames>
    <sheetDataSet>
      <sheetData sheetId="0"/>
      <sheetData sheetId="1">
        <row r="3">
          <cell r="A3" t="str">
            <v>Étiquettes de lignes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2:M46"/>
  <sheetViews>
    <sheetView tabSelected="1" zoomScale="70" zoomScaleNormal="70" workbookViewId="0">
      <selection activeCell="M8" sqref="M8"/>
    </sheetView>
  </sheetViews>
  <sheetFormatPr baseColWidth="10" defaultRowHeight="15"/>
  <cols>
    <col min="2" max="2" width="41.28515625" bestFit="1" customWidth="1"/>
    <col min="3" max="3" width="19" customWidth="1"/>
    <col min="4" max="4" width="20.28515625" customWidth="1"/>
    <col min="5" max="5" width="17.85546875" customWidth="1"/>
    <col min="6" max="6" width="12.5703125" customWidth="1"/>
    <col min="7" max="7" width="14.28515625" customWidth="1"/>
    <col min="8" max="8" width="40.7109375" bestFit="1" customWidth="1"/>
    <col min="9" max="9" width="20" customWidth="1"/>
    <col min="10" max="10" width="20.28515625" customWidth="1"/>
    <col min="11" max="11" width="18.5703125" customWidth="1"/>
    <col min="12" max="12" width="17.140625" bestFit="1" customWidth="1"/>
    <col min="13" max="13" width="20.5703125" customWidth="1"/>
  </cols>
  <sheetData>
    <row r="2" spans="1:13" ht="33.75">
      <c r="A2" s="173" t="s">
        <v>76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4" spans="1:13">
      <c r="A4" s="281" t="s">
        <v>69</v>
      </c>
      <c r="B4" s="282"/>
      <c r="C4" s="282"/>
      <c r="D4" s="282"/>
      <c r="E4" s="282"/>
      <c r="F4" s="6"/>
      <c r="G4" s="281" t="s">
        <v>1</v>
      </c>
      <c r="H4" s="282"/>
      <c r="I4" s="282"/>
      <c r="J4" s="282"/>
      <c r="K4" s="282"/>
      <c r="L4" s="282"/>
      <c r="M4" s="282"/>
    </row>
    <row r="5" spans="1:13" s="175" customFormat="1" ht="45" customHeight="1">
      <c r="A5" s="7" t="s">
        <v>2</v>
      </c>
      <c r="B5" s="7" t="s">
        <v>3</v>
      </c>
      <c r="C5" s="59" t="s">
        <v>4</v>
      </c>
      <c r="D5" s="174" t="s">
        <v>5</v>
      </c>
      <c r="E5" s="174" t="s">
        <v>6</v>
      </c>
      <c r="F5" s="11"/>
      <c r="G5" s="12" t="s">
        <v>2</v>
      </c>
      <c r="H5" s="7" t="s">
        <v>3</v>
      </c>
      <c r="I5" s="59" t="s">
        <v>4</v>
      </c>
      <c r="J5" s="174" t="s">
        <v>7</v>
      </c>
      <c r="K5" s="174" t="s">
        <v>77</v>
      </c>
      <c r="L5" s="174" t="s">
        <v>56</v>
      </c>
      <c r="M5" s="174" t="s">
        <v>6</v>
      </c>
    </row>
    <row r="6" spans="1:13">
      <c r="A6" s="21"/>
      <c r="B6" s="153"/>
      <c r="C6" s="23">
        <f>SUM(C8:C21)</f>
        <v>27062236</v>
      </c>
      <c r="D6" s="23">
        <f>SUM(D8:D21)</f>
        <v>23222673.180000003</v>
      </c>
      <c r="E6" s="23">
        <f>SUM(E8:E21)</f>
        <v>23018686.18</v>
      </c>
      <c r="F6" s="6"/>
      <c r="G6" s="21"/>
      <c r="H6" s="176"/>
      <c r="I6" s="23">
        <f>SUM(I8:I21)</f>
        <v>10533045</v>
      </c>
      <c r="J6" s="23">
        <f>SUM(J8:J21)</f>
        <v>4208790.29</v>
      </c>
      <c r="K6" s="23">
        <f>SUM(K8:K21)</f>
        <v>1373706.2599999998</v>
      </c>
      <c r="L6" s="23">
        <f>SUM(L8:L21)</f>
        <v>11674120.4</v>
      </c>
      <c r="M6" s="23">
        <f>SUM(M8:M21)</f>
        <v>13047826.66</v>
      </c>
    </row>
    <row r="7" spans="1:13">
      <c r="A7" s="17"/>
      <c r="B7" s="22"/>
      <c r="C7" s="24"/>
      <c r="D7" s="26"/>
      <c r="E7" s="26"/>
      <c r="F7" s="6"/>
      <c r="G7" s="17"/>
      <c r="H7" s="86"/>
      <c r="I7" s="26"/>
      <c r="J7" s="98"/>
      <c r="K7" s="98"/>
      <c r="L7" s="98"/>
      <c r="M7" s="27"/>
    </row>
    <row r="8" spans="1:13">
      <c r="A8" s="35">
        <v>11</v>
      </c>
      <c r="B8" s="33" t="s">
        <v>11</v>
      </c>
      <c r="C8" s="24">
        <v>6230250.2699999996</v>
      </c>
      <c r="D8" s="24">
        <v>6161589.9699999997</v>
      </c>
      <c r="E8" s="24">
        <v>4705549.4000000004</v>
      </c>
      <c r="F8" s="6"/>
      <c r="G8" s="32">
        <v>20</v>
      </c>
      <c r="H8" s="87" t="s">
        <v>12</v>
      </c>
      <c r="I8" s="24">
        <v>513680.4</v>
      </c>
      <c r="J8" s="26">
        <v>100279.25</v>
      </c>
      <c r="K8" s="26">
        <v>24372.800000000003</v>
      </c>
      <c r="L8" s="26">
        <v>447261.2</v>
      </c>
      <c r="M8" s="26">
        <v>471634</v>
      </c>
    </row>
    <row r="9" spans="1:13">
      <c r="A9" s="35">
        <v>12</v>
      </c>
      <c r="B9" s="33" t="s">
        <v>13</v>
      </c>
      <c r="C9" s="24">
        <v>6445805</v>
      </c>
      <c r="D9" s="24">
        <v>6445195.7599999998</v>
      </c>
      <c r="E9" s="24">
        <v>7704664.5599999996</v>
      </c>
      <c r="F9" s="6"/>
      <c r="G9" s="32">
        <v>204</v>
      </c>
      <c r="H9" s="87" t="s">
        <v>78</v>
      </c>
      <c r="I9" s="24">
        <v>1480728.57</v>
      </c>
      <c r="J9" s="26">
        <v>517693.88</v>
      </c>
      <c r="K9" s="26">
        <v>344743.57</v>
      </c>
      <c r="L9" s="26">
        <v>111360</v>
      </c>
      <c r="M9" s="26">
        <v>456103.57</v>
      </c>
    </row>
    <row r="10" spans="1:13">
      <c r="A10" s="35">
        <v>14</v>
      </c>
      <c r="B10" s="33" t="s">
        <v>79</v>
      </c>
      <c r="C10" s="24">
        <v>5765160</v>
      </c>
      <c r="D10" s="24">
        <v>5534260.96</v>
      </c>
      <c r="E10" s="24">
        <v>5243800</v>
      </c>
      <c r="F10" s="6"/>
      <c r="G10" s="32">
        <v>21</v>
      </c>
      <c r="H10" s="87" t="s">
        <v>14</v>
      </c>
      <c r="I10" s="24">
        <v>1124685.6299999999</v>
      </c>
      <c r="J10" s="24">
        <v>453812.33</v>
      </c>
      <c r="K10" s="24">
        <v>268833.65999999992</v>
      </c>
      <c r="L10" s="24">
        <v>1875836.2</v>
      </c>
      <c r="M10" s="26">
        <v>2144669.86</v>
      </c>
    </row>
    <row r="11" spans="1:13">
      <c r="A11" s="30">
        <v>65</v>
      </c>
      <c r="B11" s="33" t="s">
        <v>17</v>
      </c>
      <c r="C11" s="24">
        <v>3222592</v>
      </c>
      <c r="D11" s="24">
        <v>3098384.01</v>
      </c>
      <c r="E11" s="24">
        <v>3358309.22</v>
      </c>
      <c r="F11" s="6"/>
      <c r="G11" s="32">
        <v>22</v>
      </c>
      <c r="H11" s="87" t="s">
        <v>16</v>
      </c>
      <c r="I11" s="24">
        <v>0</v>
      </c>
      <c r="J11" s="24">
        <v>0</v>
      </c>
      <c r="K11" s="24"/>
      <c r="L11" s="24"/>
      <c r="M11" s="26">
        <v>0</v>
      </c>
    </row>
    <row r="12" spans="1:13">
      <c r="A12" s="30">
        <v>66</v>
      </c>
      <c r="B12" s="33" t="s">
        <v>19</v>
      </c>
      <c r="C12" s="24">
        <v>473358.93</v>
      </c>
      <c r="D12" s="24">
        <v>392741.04</v>
      </c>
      <c r="E12" s="24">
        <v>474500</v>
      </c>
      <c r="F12" s="6"/>
      <c r="G12" s="32">
        <v>23</v>
      </c>
      <c r="H12" s="87" t="s">
        <v>18</v>
      </c>
      <c r="I12" s="24">
        <v>5739124.8200000003</v>
      </c>
      <c r="J12" s="24">
        <v>1463801.05</v>
      </c>
      <c r="K12" s="24">
        <v>735756.23</v>
      </c>
      <c r="L12" s="24">
        <v>7496362</v>
      </c>
      <c r="M12" s="26">
        <v>8232118.2300000004</v>
      </c>
    </row>
    <row r="13" spans="1:13">
      <c r="A13" s="30">
        <v>67</v>
      </c>
      <c r="B13" s="33" t="s">
        <v>21</v>
      </c>
      <c r="C13" s="24">
        <v>85000</v>
      </c>
      <c r="D13" s="24">
        <v>69536.69</v>
      </c>
      <c r="E13" s="24"/>
      <c r="F13" s="6"/>
      <c r="G13" s="32">
        <v>13</v>
      </c>
      <c r="H13" s="87" t="s">
        <v>20</v>
      </c>
      <c r="I13" s="24">
        <v>0</v>
      </c>
      <c r="J13" s="24"/>
      <c r="K13" s="24"/>
      <c r="L13" s="24"/>
      <c r="M13" s="26">
        <v>0</v>
      </c>
    </row>
    <row r="14" spans="1:13">
      <c r="A14" s="30">
        <v>68</v>
      </c>
      <c r="B14" s="33" t="s">
        <v>23</v>
      </c>
      <c r="C14" s="24">
        <v>0</v>
      </c>
      <c r="D14" s="24">
        <v>0</v>
      </c>
      <c r="E14" s="24"/>
      <c r="F14" s="6"/>
      <c r="G14" s="32">
        <v>16</v>
      </c>
      <c r="H14" s="87" t="s">
        <v>22</v>
      </c>
      <c r="I14" s="24">
        <v>1500000</v>
      </c>
      <c r="J14" s="24">
        <v>1498378.67</v>
      </c>
      <c r="K14" s="24"/>
      <c r="L14" s="24">
        <v>1554940</v>
      </c>
      <c r="M14" s="26">
        <v>1554940</v>
      </c>
    </row>
    <row r="15" spans="1:13">
      <c r="A15" s="35">
        <v>22</v>
      </c>
      <c r="B15" s="33" t="s">
        <v>26</v>
      </c>
      <c r="C15" s="24">
        <v>1518695.73</v>
      </c>
      <c r="D15" s="24">
        <v>0</v>
      </c>
      <c r="E15" s="24"/>
      <c r="F15" s="6"/>
      <c r="G15" s="36"/>
      <c r="H15" s="91"/>
      <c r="I15" s="24"/>
      <c r="J15" s="24"/>
      <c r="K15" s="24"/>
      <c r="L15" s="24"/>
      <c r="M15" s="26">
        <v>0</v>
      </c>
    </row>
    <row r="16" spans="1:13">
      <c r="A16" s="17"/>
      <c r="B16" s="22"/>
      <c r="C16" s="24"/>
      <c r="D16" s="24"/>
      <c r="E16" s="24"/>
      <c r="F16" s="6"/>
      <c r="G16" s="36"/>
      <c r="H16" s="91"/>
      <c r="I16" s="24"/>
      <c r="J16" s="24"/>
      <c r="K16" s="24"/>
      <c r="L16" s="24"/>
      <c r="M16" s="26">
        <v>0</v>
      </c>
    </row>
    <row r="17" spans="1:13">
      <c r="A17" s="35">
        <v>23</v>
      </c>
      <c r="B17" s="33" t="s">
        <v>28</v>
      </c>
      <c r="C17" s="24">
        <v>1772100</v>
      </c>
      <c r="D17" s="24">
        <v>0</v>
      </c>
      <c r="E17" s="24"/>
      <c r="F17" s="6"/>
      <c r="G17" s="35">
        <v>40</v>
      </c>
      <c r="H17" s="87" t="s">
        <v>25</v>
      </c>
      <c r="I17" s="24">
        <v>174825.58</v>
      </c>
      <c r="J17" s="24">
        <v>174825.11</v>
      </c>
      <c r="K17" s="24"/>
      <c r="L17" s="24">
        <v>188361</v>
      </c>
      <c r="M17" s="26">
        <v>188361</v>
      </c>
    </row>
    <row r="18" spans="1:13">
      <c r="A18" s="35">
        <v>42</v>
      </c>
      <c r="B18" s="33" t="s">
        <v>24</v>
      </c>
      <c r="C18" s="24">
        <f>1549274.07</f>
        <v>1549274.07</v>
      </c>
      <c r="D18" s="24">
        <v>1520964.75</v>
      </c>
      <c r="E18" s="24">
        <v>1531863</v>
      </c>
      <c r="F18" s="6"/>
      <c r="G18" s="32"/>
      <c r="H18" s="87"/>
      <c r="I18" s="24"/>
      <c r="J18" s="24"/>
      <c r="K18" s="24"/>
      <c r="L18" s="24"/>
      <c r="M18" s="26">
        <v>0</v>
      </c>
    </row>
    <row r="19" spans="1:13">
      <c r="A19" s="27"/>
      <c r="C19" s="27"/>
      <c r="D19" s="26"/>
      <c r="E19" s="26"/>
      <c r="F19" s="6"/>
      <c r="G19" s="78"/>
      <c r="H19" s="22"/>
      <c r="I19" s="24"/>
      <c r="J19" s="24"/>
      <c r="K19" s="24"/>
      <c r="L19" s="24"/>
      <c r="M19" s="26">
        <v>0</v>
      </c>
    </row>
    <row r="20" spans="1:13">
      <c r="A20" s="54"/>
      <c r="B20" s="177"/>
      <c r="C20" s="55"/>
      <c r="D20" s="55"/>
      <c r="E20" s="55"/>
      <c r="F20" s="56"/>
      <c r="G20" s="54"/>
      <c r="H20" s="178"/>
      <c r="I20" s="55"/>
      <c r="J20" s="55"/>
      <c r="K20" s="55"/>
      <c r="L20" s="55"/>
      <c r="M20" s="26">
        <v>0</v>
      </c>
    </row>
    <row r="21" spans="1:13">
      <c r="A21" s="44"/>
      <c r="B21" s="49"/>
      <c r="C21" s="47"/>
      <c r="D21" s="47"/>
      <c r="E21" s="47"/>
      <c r="F21" s="6"/>
      <c r="G21" s="48"/>
      <c r="H21" s="49"/>
      <c r="I21" s="45"/>
      <c r="J21" s="45"/>
      <c r="K21" s="45"/>
      <c r="L21" s="45"/>
      <c r="M21" s="47">
        <v>0</v>
      </c>
    </row>
    <row r="22" spans="1:13">
      <c r="A22" s="6"/>
      <c r="B22" s="6"/>
      <c r="C22" s="6"/>
      <c r="D22" s="50"/>
      <c r="E22" s="6"/>
      <c r="F22" s="6"/>
      <c r="G22" s="6"/>
      <c r="H22" s="6"/>
      <c r="I22" s="6"/>
      <c r="J22" s="6"/>
    </row>
    <row r="23" spans="1:13">
      <c r="A23" s="281" t="s">
        <v>70</v>
      </c>
      <c r="B23" s="282"/>
      <c r="C23" s="282"/>
      <c r="D23" s="282"/>
      <c r="E23" s="282"/>
      <c r="F23" s="6"/>
      <c r="G23" s="281" t="s">
        <v>30</v>
      </c>
      <c r="H23" s="282"/>
      <c r="I23" s="282"/>
      <c r="J23" s="282"/>
      <c r="K23" s="282"/>
      <c r="L23" s="282"/>
      <c r="M23" s="282"/>
    </row>
    <row r="24" spans="1:13" s="175" customFormat="1" ht="49.15" customHeight="1">
      <c r="A24" s="7" t="s">
        <v>2</v>
      </c>
      <c r="B24" s="7" t="s">
        <v>3</v>
      </c>
      <c r="C24" s="59" t="s">
        <v>4</v>
      </c>
      <c r="D24" s="174" t="s">
        <v>5</v>
      </c>
      <c r="E24" s="174" t="s">
        <v>6</v>
      </c>
      <c r="F24" s="11"/>
      <c r="G24" s="12" t="s">
        <v>2</v>
      </c>
      <c r="H24" s="7" t="s">
        <v>3</v>
      </c>
      <c r="I24" s="59" t="s">
        <v>4</v>
      </c>
      <c r="J24" s="174" t="s">
        <v>7</v>
      </c>
      <c r="K24" s="174" t="s">
        <v>55</v>
      </c>
      <c r="L24" s="174" t="s">
        <v>56</v>
      </c>
      <c r="M24" s="174" t="s">
        <v>6</v>
      </c>
    </row>
    <row r="25" spans="1:13">
      <c r="A25" s="21"/>
      <c r="B25" s="21"/>
      <c r="C25" s="19">
        <f>SUM(C27:C39)</f>
        <v>27062236</v>
      </c>
      <c r="D25" s="23">
        <f>SUM(D27:D40)</f>
        <v>24191699.649999999</v>
      </c>
      <c r="E25" s="23">
        <f>SUM(E27:E40)</f>
        <v>13047826.66</v>
      </c>
      <c r="F25" s="6"/>
      <c r="G25" s="16"/>
      <c r="H25" s="17"/>
      <c r="I25" s="168">
        <f>SUM(I27:I40)</f>
        <v>10533045</v>
      </c>
      <c r="J25" s="23">
        <f>SUM(J27:J40)</f>
        <v>6908135.7700000005</v>
      </c>
      <c r="K25" s="23">
        <f t="shared" ref="K25:L25" si="0">SUM(K27:K40)</f>
        <v>1210653.75</v>
      </c>
      <c r="L25" s="23">
        <f t="shared" si="0"/>
        <v>7801156.9800000004</v>
      </c>
      <c r="M25" s="23">
        <f>SUM(M27:M40)</f>
        <v>9011810.7300000004</v>
      </c>
    </row>
    <row r="26" spans="1:13">
      <c r="A26" s="17"/>
      <c r="B26" s="17"/>
      <c r="C26" s="25"/>
      <c r="D26" s="26"/>
      <c r="E26" s="26"/>
      <c r="F26" s="6"/>
      <c r="G26" s="16"/>
      <c r="H26" s="17"/>
      <c r="I26" s="132"/>
      <c r="J26" s="28"/>
      <c r="K26" s="28"/>
      <c r="L26" s="28"/>
      <c r="M26" s="28"/>
    </row>
    <row r="27" spans="1:13">
      <c r="A27" s="35">
        <v>13</v>
      </c>
      <c r="B27" s="30" t="s">
        <v>31</v>
      </c>
      <c r="C27" s="123">
        <v>95000.05</v>
      </c>
      <c r="D27" s="24">
        <v>59577.279999999999</v>
      </c>
      <c r="E27" s="24">
        <v>471634</v>
      </c>
      <c r="F27" s="6"/>
      <c r="G27" s="51">
        <v>13</v>
      </c>
      <c r="H27" s="30" t="s">
        <v>57</v>
      </c>
      <c r="I27" s="31">
        <v>1451995</v>
      </c>
      <c r="J27" s="26">
        <v>960141.05</v>
      </c>
      <c r="K27" s="26">
        <v>1210653.75</v>
      </c>
      <c r="L27" s="26">
        <v>1994283</v>
      </c>
      <c r="M27" s="26">
        <v>3204936.75</v>
      </c>
    </row>
    <row r="28" spans="1:13">
      <c r="A28" s="32">
        <v>70</v>
      </c>
      <c r="B28" s="30" t="s">
        <v>33</v>
      </c>
      <c r="C28" s="124">
        <v>2805053</v>
      </c>
      <c r="D28" s="24">
        <v>2876278.99</v>
      </c>
      <c r="E28" s="24">
        <v>456103.57</v>
      </c>
      <c r="F28" s="6"/>
      <c r="G28" s="51">
        <v>20</v>
      </c>
      <c r="H28" s="30" t="s">
        <v>12</v>
      </c>
      <c r="I28" s="31">
        <v>0</v>
      </c>
      <c r="J28" s="24">
        <v>0</v>
      </c>
      <c r="K28" s="24"/>
      <c r="L28" s="24"/>
      <c r="M28" s="26">
        <v>0</v>
      </c>
    </row>
    <row r="29" spans="1:13">
      <c r="A29" s="32">
        <v>73</v>
      </c>
      <c r="B29" s="30" t="s">
        <v>80</v>
      </c>
      <c r="C29" s="124">
        <v>14826570</v>
      </c>
      <c r="D29" s="24">
        <v>15001910.52</v>
      </c>
      <c r="E29" s="24">
        <v>2144669.86</v>
      </c>
      <c r="F29" s="6"/>
      <c r="G29" s="51">
        <v>204</v>
      </c>
      <c r="H29" s="30" t="s">
        <v>81</v>
      </c>
      <c r="I29" s="31">
        <v>606992.71</v>
      </c>
      <c r="J29" s="24">
        <v>0</v>
      </c>
      <c r="K29" s="24"/>
      <c r="L29" s="24"/>
      <c r="M29" s="26">
        <v>0</v>
      </c>
    </row>
    <row r="30" spans="1:13">
      <c r="A30" s="32">
        <v>74</v>
      </c>
      <c r="B30" s="30" t="s">
        <v>34</v>
      </c>
      <c r="C30" s="124">
        <v>4875491.1900000004</v>
      </c>
      <c r="D30" s="24">
        <v>4931722.6399999997</v>
      </c>
      <c r="E30" s="24">
        <v>0</v>
      </c>
      <c r="F30" s="6"/>
      <c r="G30" s="179">
        <v>23</v>
      </c>
      <c r="H30" s="30" t="s">
        <v>18</v>
      </c>
      <c r="I30" s="180">
        <v>13486</v>
      </c>
      <c r="J30" s="24">
        <v>13486.8</v>
      </c>
      <c r="K30" s="24"/>
      <c r="L30" s="24"/>
      <c r="M30" s="26">
        <v>0</v>
      </c>
    </row>
    <row r="31" spans="1:13">
      <c r="A31" s="32">
        <v>75</v>
      </c>
      <c r="B31" s="30" t="s">
        <v>35</v>
      </c>
      <c r="C31" s="123">
        <v>974980</v>
      </c>
      <c r="D31" s="24">
        <v>1003796.72</v>
      </c>
      <c r="E31" s="24">
        <v>8232118.2300000004</v>
      </c>
      <c r="F31" s="6"/>
      <c r="G31" s="51">
        <v>10</v>
      </c>
      <c r="H31" s="30" t="s">
        <v>82</v>
      </c>
      <c r="I31" s="31">
        <v>1710000</v>
      </c>
      <c r="J31" s="24">
        <v>513578.12</v>
      </c>
      <c r="K31" s="24"/>
      <c r="L31" s="24">
        <v>1609201</v>
      </c>
      <c r="M31" s="26">
        <v>1609201</v>
      </c>
    </row>
    <row r="32" spans="1:13">
      <c r="A32" s="32">
        <v>76</v>
      </c>
      <c r="B32" s="30" t="s">
        <v>36</v>
      </c>
      <c r="C32" s="123">
        <v>0</v>
      </c>
      <c r="D32" s="24">
        <v>0</v>
      </c>
      <c r="E32" s="24">
        <v>0</v>
      </c>
      <c r="F32" s="6"/>
      <c r="G32" s="51">
        <v>1068</v>
      </c>
      <c r="H32" s="30" t="s">
        <v>58</v>
      </c>
      <c r="I32" s="31">
        <v>1891897.21</v>
      </c>
      <c r="J32" s="24">
        <v>1891897.21</v>
      </c>
      <c r="K32" s="24"/>
      <c r="L32" s="24"/>
      <c r="M32" s="26">
        <v>0</v>
      </c>
    </row>
    <row r="33" spans="1:13">
      <c r="A33" s="32">
        <v>77</v>
      </c>
      <c r="B33" s="30" t="s">
        <v>37</v>
      </c>
      <c r="C33" s="123">
        <f>23000</f>
        <v>23000</v>
      </c>
      <c r="D33" s="24">
        <v>143588.39000000001</v>
      </c>
      <c r="E33" s="24">
        <v>1554940</v>
      </c>
      <c r="F33" s="6"/>
      <c r="G33" s="51">
        <v>16</v>
      </c>
      <c r="H33" s="30" t="s">
        <v>59</v>
      </c>
      <c r="I33" s="31">
        <v>1500000</v>
      </c>
      <c r="J33" s="24">
        <v>2000165.84</v>
      </c>
      <c r="K33" s="24"/>
      <c r="L33" s="24"/>
      <c r="M33" s="26">
        <v>0</v>
      </c>
    </row>
    <row r="34" spans="1:13">
      <c r="A34" s="32"/>
      <c r="B34" s="30"/>
      <c r="C34" s="123"/>
      <c r="D34" s="28"/>
      <c r="E34" s="28">
        <v>0</v>
      </c>
      <c r="F34" s="6"/>
      <c r="G34" s="51">
        <v>27</v>
      </c>
      <c r="H34" s="30" t="s">
        <v>83</v>
      </c>
      <c r="I34" s="31">
        <v>7902</v>
      </c>
      <c r="J34" s="24">
        <v>7902</v>
      </c>
      <c r="K34" s="24"/>
      <c r="L34" s="24"/>
      <c r="M34" s="26">
        <v>0</v>
      </c>
    </row>
    <row r="35" spans="1:13">
      <c r="A35" s="35">
        <v>42</v>
      </c>
      <c r="B35" s="53" t="s">
        <v>38</v>
      </c>
      <c r="C35" s="123">
        <v>174825.58</v>
      </c>
      <c r="D35" s="24">
        <v>174825.11</v>
      </c>
      <c r="E35" s="24">
        <v>0</v>
      </c>
      <c r="F35" s="6"/>
      <c r="G35" s="181" t="s">
        <v>84</v>
      </c>
      <c r="H35" s="30" t="s">
        <v>85</v>
      </c>
      <c r="I35" s="31">
        <v>0</v>
      </c>
      <c r="J35" s="24">
        <v>0</v>
      </c>
      <c r="K35" s="24"/>
      <c r="L35" s="24">
        <v>100020</v>
      </c>
      <c r="M35" s="26">
        <v>100020</v>
      </c>
    </row>
    <row r="36" spans="1:13">
      <c r="A36" s="35"/>
      <c r="B36" s="53"/>
      <c r="C36" s="123"/>
      <c r="D36" s="24"/>
      <c r="E36" s="24">
        <v>188361</v>
      </c>
      <c r="F36" s="6"/>
      <c r="G36" s="51"/>
      <c r="H36" s="30"/>
      <c r="I36" s="31"/>
      <c r="J36" s="24"/>
      <c r="K36" s="24"/>
      <c r="L36" s="24"/>
      <c r="M36" s="26">
        <v>0</v>
      </c>
    </row>
    <row r="37" spans="1:13">
      <c r="A37" s="27"/>
      <c r="B37" s="27"/>
      <c r="D37" s="28"/>
      <c r="E37" s="28">
        <v>0</v>
      </c>
      <c r="F37" s="56"/>
      <c r="G37" s="29">
        <v>21</v>
      </c>
      <c r="H37" s="17" t="s">
        <v>86</v>
      </c>
      <c r="I37" s="31">
        <v>1772100</v>
      </c>
      <c r="J37" s="57">
        <v>0</v>
      </c>
      <c r="K37" s="57"/>
      <c r="L37" s="57"/>
      <c r="M37" s="26">
        <v>0</v>
      </c>
    </row>
    <row r="38" spans="1:13">
      <c r="A38" s="55" t="s">
        <v>87</v>
      </c>
      <c r="B38" s="151" t="s">
        <v>40</v>
      </c>
      <c r="C38" s="125">
        <v>3287316.18</v>
      </c>
      <c r="D38" s="42"/>
      <c r="E38" s="42">
        <v>0</v>
      </c>
      <c r="F38" s="56"/>
      <c r="G38" s="29">
        <v>40</v>
      </c>
      <c r="H38" s="30" t="s">
        <v>25</v>
      </c>
      <c r="I38" s="31">
        <v>1549274.07</v>
      </c>
      <c r="J38" s="118">
        <v>1520964.75</v>
      </c>
      <c r="K38" s="118"/>
      <c r="L38" s="118">
        <v>1531962</v>
      </c>
      <c r="M38" s="26">
        <v>1531962</v>
      </c>
    </row>
    <row r="39" spans="1:13">
      <c r="A39" s="27"/>
      <c r="B39" s="27"/>
      <c r="D39" s="55"/>
      <c r="E39" s="55">
        <v>0</v>
      </c>
      <c r="F39" s="6"/>
      <c r="G39" s="29"/>
      <c r="H39" s="30"/>
      <c r="I39" s="182"/>
      <c r="J39" s="26"/>
      <c r="K39" s="26"/>
      <c r="L39" s="26"/>
      <c r="M39" s="26">
        <v>0</v>
      </c>
    </row>
    <row r="40" spans="1:13">
      <c r="A40" s="96"/>
      <c r="B40" s="27"/>
      <c r="D40" s="183"/>
      <c r="E40" s="183">
        <v>0</v>
      </c>
      <c r="F40" s="6"/>
      <c r="G40" s="38">
        <v>1</v>
      </c>
      <c r="H40" s="39" t="s">
        <v>40</v>
      </c>
      <c r="I40" s="125">
        <v>29398.01</v>
      </c>
      <c r="J40" s="183"/>
      <c r="K40" s="183"/>
      <c r="L40" s="183">
        <v>2565690.98</v>
      </c>
      <c r="M40" s="183">
        <v>2565690.98</v>
      </c>
    </row>
    <row r="41" spans="1:13">
      <c r="A41" s="283" t="s">
        <v>88</v>
      </c>
      <c r="B41" s="283"/>
      <c r="C41" s="59">
        <f>C25-C6</f>
        <v>0</v>
      </c>
      <c r="D41" s="59">
        <f>D25-D6</f>
        <v>969026.46999999508</v>
      </c>
      <c r="E41" s="59"/>
      <c r="F41" s="11"/>
      <c r="G41" s="283" t="s">
        <v>89</v>
      </c>
      <c r="H41" s="283"/>
      <c r="I41" s="59"/>
      <c r="J41" s="184">
        <f>J25-J6</f>
        <v>2699345.4800000004</v>
      </c>
      <c r="K41" s="184"/>
      <c r="L41" s="184"/>
      <c r="M41" s="184"/>
    </row>
    <row r="42" spans="1:13">
      <c r="A42" s="283" t="s">
        <v>90</v>
      </c>
      <c r="B42" s="283"/>
      <c r="C42" s="60"/>
      <c r="D42" s="60">
        <f>D41+D18-D35</f>
        <v>2315166.1099999952</v>
      </c>
      <c r="E42" s="60"/>
      <c r="F42" s="6"/>
      <c r="G42" s="6"/>
    </row>
    <row r="43" spans="1:13">
      <c r="A43" s="283" t="s">
        <v>44</v>
      </c>
      <c r="B43" s="283"/>
      <c r="C43" s="60"/>
      <c r="D43" s="60">
        <f>J14</f>
        <v>1498378.67</v>
      </c>
      <c r="E43" s="60"/>
      <c r="F43" s="6"/>
      <c r="G43" s="6"/>
    </row>
    <row r="44" spans="1:13">
      <c r="A44" s="283" t="s">
        <v>45</v>
      </c>
      <c r="B44" s="283"/>
      <c r="C44" s="60"/>
      <c r="D44" s="60">
        <f>D42-D43</f>
        <v>816787.43999999529</v>
      </c>
      <c r="E44" s="60"/>
      <c r="F44" s="6"/>
      <c r="G44" s="6"/>
    </row>
    <row r="45" spans="1:13">
      <c r="A45" s="283" t="s">
        <v>46</v>
      </c>
      <c r="B45" s="283"/>
      <c r="C45" s="80"/>
      <c r="D45" s="80">
        <v>17053432</v>
      </c>
      <c r="E45" s="80"/>
      <c r="F45" s="6"/>
      <c r="G45" s="6"/>
    </row>
    <row r="46" spans="1:13">
      <c r="A46" s="283" t="s">
        <v>60</v>
      </c>
      <c r="B46" s="283"/>
      <c r="C46" s="81"/>
      <c r="D46" s="82">
        <f>D45/D42</f>
        <v>7.3659647687223773</v>
      </c>
      <c r="E46" s="82"/>
    </row>
  </sheetData>
  <mergeCells count="11">
    <mergeCell ref="A42:B42"/>
    <mergeCell ref="A43:B43"/>
    <mergeCell ref="A44:B44"/>
    <mergeCell ref="A45:B45"/>
    <mergeCell ref="A46:B46"/>
    <mergeCell ref="A4:E4"/>
    <mergeCell ref="G4:M4"/>
    <mergeCell ref="A23:E23"/>
    <mergeCell ref="G23:M23"/>
    <mergeCell ref="A41:B41"/>
    <mergeCell ref="G41:H41"/>
  </mergeCells>
  <pageMargins left="0.7" right="0.7" top="0.75" bottom="0.75" header="0.3" footer="0.3"/>
  <pageSetup paperSize="8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7"/>
  <dimension ref="A4:M46"/>
  <sheetViews>
    <sheetView topLeftCell="A10" workbookViewId="0">
      <selection activeCell="E20" sqref="E20"/>
    </sheetView>
  </sheetViews>
  <sheetFormatPr baseColWidth="10" defaultRowHeight="15"/>
  <cols>
    <col min="2" max="2" width="41.28515625" bestFit="1" customWidth="1"/>
    <col min="3" max="3" width="14.5703125" bestFit="1" customWidth="1"/>
    <col min="4" max="5" width="13.140625" bestFit="1" customWidth="1"/>
    <col min="7" max="7" width="14" customWidth="1"/>
    <col min="8" max="8" width="35.7109375" bestFit="1" customWidth="1"/>
    <col min="9" max="9" width="14.5703125" bestFit="1" customWidth="1"/>
    <col min="10" max="10" width="8.5703125" bestFit="1" customWidth="1"/>
  </cols>
  <sheetData>
    <row r="4" spans="1:13">
      <c r="A4" s="281" t="s">
        <v>69</v>
      </c>
      <c r="B4" s="282"/>
      <c r="C4" s="282"/>
      <c r="D4" s="282"/>
      <c r="E4" s="282"/>
      <c r="F4" s="6"/>
      <c r="G4" s="295" t="s">
        <v>1</v>
      </c>
      <c r="H4" s="295"/>
      <c r="I4" s="295"/>
      <c r="J4" s="295"/>
    </row>
    <row r="5" spans="1:13" ht="38.25">
      <c r="A5" s="7" t="s">
        <v>2</v>
      </c>
      <c r="B5" s="7" t="s">
        <v>3</v>
      </c>
      <c r="C5" s="8" t="s">
        <v>4</v>
      </c>
      <c r="D5" s="14" t="s">
        <v>5</v>
      </c>
      <c r="E5" s="14" t="s">
        <v>6</v>
      </c>
      <c r="F5" s="11"/>
      <c r="G5" s="12" t="s">
        <v>2</v>
      </c>
      <c r="H5" s="7" t="s">
        <v>3</v>
      </c>
      <c r="I5" s="8" t="s">
        <v>4</v>
      </c>
      <c r="J5" s="14" t="s">
        <v>7</v>
      </c>
      <c r="K5" s="14" t="s">
        <v>64</v>
      </c>
      <c r="L5" s="14" t="s">
        <v>65</v>
      </c>
      <c r="M5" s="14" t="s">
        <v>6</v>
      </c>
    </row>
    <row r="6" spans="1:13">
      <c r="A6" s="16"/>
      <c r="B6" s="17"/>
      <c r="C6" s="20">
        <f>SUM(C8:C20)</f>
        <v>61529</v>
      </c>
      <c r="D6" s="20">
        <f>SUM(D8:D20)</f>
        <v>11285.27</v>
      </c>
      <c r="E6" s="20" t="e">
        <f>SUM(E8:E20)</f>
        <v>#REF!</v>
      </c>
      <c r="F6" s="6"/>
      <c r="G6" s="21"/>
      <c r="H6" s="86"/>
      <c r="I6" s="20">
        <f>SUM(I8:I20)</f>
        <v>0</v>
      </c>
      <c r="J6" s="23">
        <f>SUM(J8:J20)</f>
        <v>0</v>
      </c>
      <c r="K6" s="23">
        <f t="shared" ref="K6:M6" si="0">SUM(K8:K20)</f>
        <v>0</v>
      </c>
      <c r="L6" s="23">
        <f t="shared" si="0"/>
        <v>0</v>
      </c>
      <c r="M6" s="23">
        <f t="shared" si="0"/>
        <v>0</v>
      </c>
    </row>
    <row r="7" spans="1:13">
      <c r="A7" s="16"/>
      <c r="B7" s="17"/>
      <c r="C7" s="24"/>
      <c r="D7" s="77"/>
      <c r="E7" s="77"/>
      <c r="F7" s="6"/>
      <c r="G7" s="17"/>
      <c r="H7" s="86"/>
      <c r="I7" s="26"/>
      <c r="J7" s="27"/>
      <c r="K7" s="27"/>
      <c r="L7" s="27"/>
      <c r="M7" s="27"/>
    </row>
    <row r="8" spans="1:13">
      <c r="A8" s="29">
        <v>11</v>
      </c>
      <c r="B8" s="30" t="s">
        <v>11</v>
      </c>
      <c r="C8" s="24">
        <v>12200.94</v>
      </c>
      <c r="D8" s="24">
        <v>11285.27</v>
      </c>
      <c r="E8" s="24" t="e">
        <v>#REF!</v>
      </c>
      <c r="F8" s="6"/>
      <c r="G8" s="32">
        <v>20</v>
      </c>
      <c r="H8" s="87" t="s">
        <v>12</v>
      </c>
      <c r="I8" s="24">
        <v>0</v>
      </c>
      <c r="J8" s="26">
        <v>0</v>
      </c>
      <c r="K8" s="26">
        <v>0</v>
      </c>
      <c r="L8" s="26">
        <v>0</v>
      </c>
      <c r="M8" s="26">
        <v>0</v>
      </c>
    </row>
    <row r="9" spans="1:13">
      <c r="A9" s="29">
        <v>12</v>
      </c>
      <c r="B9" s="30" t="s">
        <v>13</v>
      </c>
      <c r="C9" s="24">
        <v>0</v>
      </c>
      <c r="D9" s="24"/>
      <c r="E9" s="24"/>
      <c r="F9" s="6"/>
      <c r="G9" s="32">
        <v>21</v>
      </c>
      <c r="H9" s="87" t="s">
        <v>14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>
      <c r="A10" s="29">
        <v>14</v>
      </c>
      <c r="B10" s="30" t="s">
        <v>15</v>
      </c>
      <c r="C10" s="24">
        <v>0</v>
      </c>
      <c r="D10" s="24"/>
      <c r="E10" s="24" t="e">
        <v>#REF!</v>
      </c>
      <c r="F10" s="6"/>
      <c r="G10" s="32">
        <v>22</v>
      </c>
      <c r="H10" s="87" t="s">
        <v>16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>
      <c r="A11" s="34">
        <v>65</v>
      </c>
      <c r="B11" s="30" t="s">
        <v>17</v>
      </c>
      <c r="C11" s="24">
        <v>0</v>
      </c>
      <c r="D11" s="24"/>
      <c r="E11" s="24"/>
      <c r="F11" s="6"/>
      <c r="G11" s="32">
        <v>23</v>
      </c>
      <c r="H11" s="87" t="s">
        <v>18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>
      <c r="A12" s="34">
        <v>66</v>
      </c>
      <c r="B12" s="30" t="s">
        <v>19</v>
      </c>
      <c r="C12" s="24">
        <v>0</v>
      </c>
      <c r="D12" s="24"/>
      <c r="E12" s="24"/>
      <c r="F12" s="6"/>
      <c r="G12" s="32">
        <v>13</v>
      </c>
      <c r="H12" s="87" t="s">
        <v>20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>
      <c r="A13" s="34">
        <v>67</v>
      </c>
      <c r="B13" s="30" t="s">
        <v>21</v>
      </c>
      <c r="C13" s="24">
        <v>0</v>
      </c>
      <c r="D13" s="24"/>
      <c r="E13" s="24"/>
      <c r="F13" s="6"/>
      <c r="G13" s="32">
        <v>16</v>
      </c>
      <c r="H13" s="87" t="s">
        <v>22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>
      <c r="A14" s="34">
        <v>68</v>
      </c>
      <c r="B14" s="30" t="s">
        <v>23</v>
      </c>
      <c r="C14" s="24"/>
      <c r="D14" s="24"/>
      <c r="E14" s="24"/>
      <c r="F14" s="6"/>
      <c r="G14" s="32"/>
      <c r="H14" s="87"/>
      <c r="I14" s="24"/>
      <c r="J14" s="24"/>
      <c r="K14" s="24"/>
      <c r="L14" s="24"/>
      <c r="M14" s="24"/>
    </row>
    <row r="15" spans="1:13">
      <c r="A15" s="29">
        <v>42</v>
      </c>
      <c r="B15" s="30" t="s">
        <v>24</v>
      </c>
      <c r="C15" s="24"/>
      <c r="D15" s="24"/>
      <c r="E15" s="24"/>
      <c r="F15" s="6"/>
      <c r="G15" s="36"/>
      <c r="H15" s="91"/>
      <c r="I15" s="24"/>
      <c r="J15" s="24"/>
      <c r="K15" s="24"/>
      <c r="L15" s="24"/>
      <c r="M15" s="24"/>
    </row>
    <row r="16" spans="1:13">
      <c r="A16" s="16"/>
      <c r="B16" s="17"/>
      <c r="C16" s="24"/>
      <c r="D16" s="24"/>
      <c r="E16" s="24"/>
      <c r="F16" s="6"/>
      <c r="G16" s="36"/>
      <c r="H16" s="91"/>
      <c r="I16" s="24"/>
      <c r="J16" s="24"/>
      <c r="K16" s="24"/>
      <c r="L16" s="24"/>
      <c r="M16" s="24"/>
    </row>
    <row r="17" spans="1:13">
      <c r="A17" s="29">
        <v>22</v>
      </c>
      <c r="B17" s="30" t="s">
        <v>26</v>
      </c>
      <c r="C17" s="24">
        <v>0</v>
      </c>
      <c r="D17" s="24"/>
      <c r="E17" s="24"/>
      <c r="F17" s="6"/>
      <c r="G17" s="35">
        <v>40</v>
      </c>
      <c r="H17" s="87" t="s">
        <v>25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>
      <c r="A18" s="29">
        <v>23</v>
      </c>
      <c r="B18" s="30" t="s">
        <v>28</v>
      </c>
      <c r="C18" s="24">
        <v>0</v>
      </c>
      <c r="D18" s="24"/>
      <c r="E18" s="24"/>
      <c r="F18" s="6"/>
      <c r="G18" s="32"/>
      <c r="H18" s="87"/>
      <c r="I18" s="24"/>
      <c r="J18" s="24"/>
      <c r="K18" s="24"/>
      <c r="L18" s="24"/>
      <c r="M18" s="24"/>
    </row>
    <row r="19" spans="1:13">
      <c r="A19" s="29"/>
      <c r="B19" s="17"/>
      <c r="C19" s="26"/>
      <c r="D19" s="77"/>
      <c r="E19" s="77"/>
      <c r="F19" s="6"/>
      <c r="G19" s="78"/>
      <c r="H19" s="6"/>
      <c r="I19" s="24"/>
      <c r="J19" s="24"/>
      <c r="K19" s="24"/>
      <c r="L19" s="24"/>
      <c r="M19" s="24"/>
    </row>
    <row r="20" spans="1:13">
      <c r="A20" s="38">
        <v>2</v>
      </c>
      <c r="B20" s="150" t="s">
        <v>27</v>
      </c>
      <c r="C20" s="55">
        <v>49328.06</v>
      </c>
      <c r="D20" s="151">
        <v>0</v>
      </c>
      <c r="E20" s="151">
        <v>60613.33</v>
      </c>
      <c r="F20" s="56"/>
      <c r="G20" s="152"/>
      <c r="H20" s="56"/>
      <c r="I20" s="55"/>
      <c r="J20" s="55"/>
      <c r="K20" s="55"/>
      <c r="L20" s="55"/>
      <c r="M20" s="55"/>
    </row>
    <row r="21" spans="1:13">
      <c r="A21" s="43"/>
      <c r="B21" s="44"/>
      <c r="C21" s="47"/>
      <c r="D21" s="79"/>
      <c r="E21" s="79"/>
      <c r="F21" s="6"/>
      <c r="G21" s="48"/>
      <c r="H21" s="95"/>
      <c r="I21" s="47"/>
      <c r="J21" s="47"/>
      <c r="K21" s="47"/>
      <c r="L21" s="47"/>
      <c r="M21" s="47"/>
    </row>
    <row r="22" spans="1:13">
      <c r="A22" s="6"/>
      <c r="B22" s="6"/>
      <c r="C22" s="6"/>
      <c r="D22" s="50"/>
      <c r="E22" s="6"/>
      <c r="F22" s="6"/>
      <c r="G22" s="6"/>
      <c r="H22" s="6"/>
      <c r="I22" s="6"/>
      <c r="J22" s="6"/>
    </row>
    <row r="23" spans="1:13">
      <c r="A23" s="281" t="s">
        <v>70</v>
      </c>
      <c r="B23" s="282"/>
      <c r="C23" s="282"/>
      <c r="D23" s="282"/>
      <c r="E23" s="282"/>
      <c r="F23" s="6"/>
      <c r="G23" s="295" t="s">
        <v>30</v>
      </c>
      <c r="H23" s="295"/>
      <c r="I23" s="295"/>
      <c r="J23" s="295"/>
    </row>
    <row r="24" spans="1:13" ht="38.25">
      <c r="A24" s="7" t="s">
        <v>2</v>
      </c>
      <c r="B24" s="7" t="s">
        <v>3</v>
      </c>
      <c r="C24" s="8" t="s">
        <v>4</v>
      </c>
      <c r="D24" s="14" t="s">
        <v>5</v>
      </c>
      <c r="E24" s="14" t="s">
        <v>6</v>
      </c>
      <c r="F24" s="11"/>
      <c r="G24" s="12" t="s">
        <v>2</v>
      </c>
      <c r="H24" s="7" t="s">
        <v>3</v>
      </c>
      <c r="I24" s="8" t="s">
        <v>4</v>
      </c>
      <c r="J24" s="14" t="s">
        <v>7</v>
      </c>
      <c r="K24" s="14" t="s">
        <v>64</v>
      </c>
      <c r="L24" s="14" t="s">
        <v>65</v>
      </c>
      <c r="M24" s="14" t="s">
        <v>6</v>
      </c>
    </row>
    <row r="25" spans="1:13">
      <c r="A25" s="21"/>
      <c r="B25" s="153"/>
      <c r="C25" s="154"/>
      <c r="D25" s="21"/>
      <c r="E25" s="21"/>
      <c r="F25" s="6"/>
      <c r="G25" s="155"/>
      <c r="H25" s="21"/>
      <c r="I25" s="154"/>
      <c r="J25" s="154"/>
      <c r="K25" s="154"/>
      <c r="L25" s="154"/>
      <c r="M25" s="154"/>
    </row>
    <row r="26" spans="1:13">
      <c r="A26" s="17"/>
      <c r="B26" s="22"/>
      <c r="C26" s="20">
        <f>SUM(C28:C38)</f>
        <v>61529</v>
      </c>
      <c r="D26" s="20">
        <f>SUM(D28:D38)</f>
        <v>0</v>
      </c>
      <c r="E26" s="20" t="e">
        <f>SUM(E28:E38)</f>
        <v>#REF!</v>
      </c>
      <c r="F26" s="6"/>
      <c r="G26" s="16"/>
      <c r="H26" s="17"/>
      <c r="I26" s="20">
        <f>SUM(I28:I40)</f>
        <v>0</v>
      </c>
      <c r="J26" s="20">
        <f>SUM(J28:J40)</f>
        <v>0</v>
      </c>
      <c r="K26" s="20">
        <f>SUM(K28:K40)</f>
        <v>0</v>
      </c>
      <c r="L26" s="20">
        <f>SUM(L28:L40)</f>
        <v>0</v>
      </c>
      <c r="M26" s="20">
        <f>SUM(M28:M40)</f>
        <v>0</v>
      </c>
    </row>
    <row r="27" spans="1:13">
      <c r="A27" s="17"/>
      <c r="B27" s="22"/>
      <c r="C27" s="26"/>
      <c r="D27" s="26"/>
      <c r="E27" s="26"/>
      <c r="F27" s="6"/>
      <c r="G27" s="16"/>
      <c r="H27" s="17"/>
      <c r="I27" s="26"/>
      <c r="J27" s="28"/>
      <c r="K27" s="28"/>
      <c r="L27" s="28"/>
      <c r="M27" s="28"/>
    </row>
    <row r="28" spans="1:13">
      <c r="A28" s="35">
        <v>13</v>
      </c>
      <c r="B28" s="33" t="s">
        <v>31</v>
      </c>
      <c r="C28" s="24">
        <v>0</v>
      </c>
      <c r="D28" s="24">
        <v>0</v>
      </c>
      <c r="E28" s="24">
        <v>0</v>
      </c>
      <c r="F28" s="6"/>
      <c r="G28" s="51">
        <v>13</v>
      </c>
      <c r="H28" s="30" t="s">
        <v>57</v>
      </c>
      <c r="I28" s="24">
        <v>0</v>
      </c>
      <c r="J28" s="26">
        <v>0</v>
      </c>
      <c r="K28" s="26">
        <v>0</v>
      </c>
      <c r="L28" s="26">
        <v>0</v>
      </c>
      <c r="M28" s="26">
        <v>0</v>
      </c>
    </row>
    <row r="29" spans="1:13">
      <c r="A29" s="32">
        <v>70</v>
      </c>
      <c r="B29" s="33" t="s">
        <v>33</v>
      </c>
      <c r="C29" s="52">
        <v>61529</v>
      </c>
      <c r="D29" s="24">
        <v>0</v>
      </c>
      <c r="E29" s="24" t="e">
        <v>#REF!</v>
      </c>
      <c r="F29" s="6"/>
      <c r="G29" s="51"/>
      <c r="H29" s="30"/>
      <c r="I29" s="24"/>
      <c r="J29" s="24"/>
      <c r="K29" s="24"/>
      <c r="L29" s="24"/>
      <c r="M29" s="24"/>
    </row>
    <row r="30" spans="1:13">
      <c r="A30" s="32">
        <v>74</v>
      </c>
      <c r="B30" s="33" t="s">
        <v>34</v>
      </c>
      <c r="C30" s="52">
        <v>0</v>
      </c>
      <c r="D30" s="24">
        <v>0</v>
      </c>
      <c r="E30" s="24">
        <v>0</v>
      </c>
      <c r="F30" s="6"/>
      <c r="G30" s="51"/>
      <c r="H30" s="30"/>
      <c r="I30" s="24"/>
      <c r="J30" s="24"/>
      <c r="K30" s="24"/>
      <c r="L30" s="24"/>
      <c r="M30" s="24"/>
    </row>
    <row r="31" spans="1:13">
      <c r="A31" s="32">
        <v>75</v>
      </c>
      <c r="B31" s="33" t="s">
        <v>35</v>
      </c>
      <c r="C31" s="24">
        <v>0</v>
      </c>
      <c r="D31" s="24">
        <v>0</v>
      </c>
      <c r="E31" s="24">
        <v>0</v>
      </c>
      <c r="F31" s="6"/>
      <c r="G31" s="51"/>
      <c r="H31" s="30"/>
      <c r="I31" s="24"/>
      <c r="J31" s="24"/>
      <c r="K31" s="24"/>
      <c r="L31" s="24"/>
      <c r="M31" s="24"/>
    </row>
    <row r="32" spans="1:13">
      <c r="A32" s="32">
        <v>76</v>
      </c>
      <c r="B32" s="33" t="s">
        <v>36</v>
      </c>
      <c r="C32" s="24">
        <v>0</v>
      </c>
      <c r="D32" s="24">
        <v>0</v>
      </c>
      <c r="E32" s="24">
        <v>0</v>
      </c>
      <c r="F32" s="6"/>
      <c r="G32" s="29"/>
      <c r="H32" s="30"/>
      <c r="I32" s="24"/>
      <c r="J32" s="24"/>
      <c r="K32" s="24"/>
      <c r="L32" s="24"/>
      <c r="M32" s="24"/>
    </row>
    <row r="33" spans="1:13">
      <c r="A33" s="32">
        <v>77</v>
      </c>
      <c r="B33" s="33" t="s">
        <v>37</v>
      </c>
      <c r="C33" s="24">
        <v>0</v>
      </c>
      <c r="D33" s="24">
        <v>0</v>
      </c>
      <c r="E33" s="24">
        <v>0</v>
      </c>
      <c r="F33" s="6"/>
      <c r="G33" s="51"/>
      <c r="H33" s="30"/>
      <c r="I33" s="24"/>
      <c r="J33" s="24"/>
      <c r="K33" s="24"/>
      <c r="L33" s="24"/>
      <c r="M33" s="24"/>
    </row>
    <row r="34" spans="1:13">
      <c r="A34" s="32"/>
      <c r="B34" s="33"/>
      <c r="C34" s="24"/>
      <c r="D34" s="28"/>
      <c r="E34" s="28"/>
      <c r="F34" s="6"/>
      <c r="G34" s="51"/>
      <c r="H34" s="30"/>
      <c r="I34" s="24"/>
      <c r="J34" s="24"/>
      <c r="K34" s="24"/>
      <c r="L34" s="24"/>
      <c r="M34" s="24"/>
    </row>
    <row r="35" spans="1:13">
      <c r="A35" s="35">
        <v>42</v>
      </c>
      <c r="B35" s="37" t="s">
        <v>38</v>
      </c>
      <c r="C35" s="24">
        <v>0</v>
      </c>
      <c r="D35" s="24">
        <v>0</v>
      </c>
      <c r="E35" s="24">
        <v>0</v>
      </c>
      <c r="F35" s="6"/>
      <c r="G35" s="29">
        <v>42</v>
      </c>
      <c r="H35" s="17" t="s">
        <v>39</v>
      </c>
      <c r="I35" s="24"/>
      <c r="J35" s="24"/>
      <c r="K35" s="24"/>
      <c r="L35" s="24"/>
      <c r="M35" s="24"/>
    </row>
    <row r="36" spans="1:13">
      <c r="A36" s="35"/>
      <c r="B36" s="37"/>
      <c r="C36" s="24"/>
      <c r="D36" s="24"/>
      <c r="E36" s="24"/>
      <c r="F36" s="6"/>
      <c r="G36" s="29">
        <v>42</v>
      </c>
      <c r="H36" s="30" t="s">
        <v>25</v>
      </c>
      <c r="I36" s="24"/>
      <c r="J36" s="24"/>
      <c r="K36" s="24"/>
      <c r="L36" s="24"/>
      <c r="M36" s="24"/>
    </row>
    <row r="37" spans="1:13">
      <c r="A37" s="27"/>
      <c r="C37" s="27"/>
      <c r="D37" s="28"/>
      <c r="E37" s="28"/>
      <c r="F37" s="6"/>
      <c r="G37" s="29"/>
      <c r="H37" s="30"/>
      <c r="I37" s="24"/>
      <c r="J37" s="24"/>
      <c r="K37" s="24"/>
      <c r="L37" s="24"/>
      <c r="M37" s="24"/>
    </row>
    <row r="38" spans="1:13">
      <c r="A38" s="35"/>
      <c r="B38" s="33"/>
      <c r="C38" s="26"/>
      <c r="D38" s="24"/>
      <c r="E38" s="24"/>
      <c r="F38" s="6"/>
      <c r="G38" s="29"/>
      <c r="H38" s="30"/>
      <c r="I38" s="24"/>
      <c r="J38" s="118"/>
      <c r="K38" s="118"/>
      <c r="L38" s="118"/>
      <c r="M38" s="118"/>
    </row>
    <row r="39" spans="1:13">
      <c r="A39" s="35"/>
      <c r="B39" s="33"/>
      <c r="C39" s="26"/>
      <c r="D39" s="26"/>
      <c r="E39" s="26"/>
      <c r="F39" s="6"/>
      <c r="G39" s="16"/>
      <c r="H39" s="17"/>
      <c r="I39" s="24"/>
      <c r="J39" s="24"/>
      <c r="K39" s="24"/>
      <c r="L39" s="24"/>
      <c r="M39" s="24"/>
    </row>
    <row r="40" spans="1:13">
      <c r="A40" s="17"/>
      <c r="B40" s="22"/>
      <c r="C40" s="26"/>
      <c r="D40" s="26"/>
      <c r="E40" s="26"/>
      <c r="F40" s="6"/>
      <c r="G40" s="16"/>
      <c r="H40" s="17"/>
      <c r="I40" s="24"/>
      <c r="J40" s="24"/>
      <c r="K40" s="24"/>
      <c r="L40" s="24"/>
      <c r="M40" s="24"/>
    </row>
    <row r="41" spans="1:13">
      <c r="A41" s="44"/>
      <c r="B41" s="22"/>
      <c r="C41" s="47"/>
      <c r="D41" s="47"/>
      <c r="E41" s="47"/>
      <c r="F41" s="6"/>
      <c r="G41" s="43"/>
      <c r="H41" s="44"/>
      <c r="I41" s="47"/>
      <c r="J41" s="47"/>
      <c r="K41" s="47"/>
      <c r="L41" s="47"/>
      <c r="M41" s="47"/>
    </row>
    <row r="42" spans="1:13">
      <c r="A42" s="283" t="s">
        <v>41</v>
      </c>
      <c r="B42" s="283"/>
      <c r="C42" s="60">
        <f>C26-C6</f>
        <v>0</v>
      </c>
      <c r="D42" s="59">
        <f>D26-D6</f>
        <v>-11285.27</v>
      </c>
      <c r="E42" s="59"/>
      <c r="F42" s="6"/>
      <c r="G42" s="283" t="s">
        <v>41</v>
      </c>
      <c r="H42" s="283"/>
      <c r="I42" s="60"/>
      <c r="J42" s="60">
        <f>J26-J6</f>
        <v>0</v>
      </c>
      <c r="K42" s="60">
        <f>K26-K6</f>
        <v>0</v>
      </c>
      <c r="L42" s="60">
        <f>L26-L6</f>
        <v>0</v>
      </c>
      <c r="M42" s="60">
        <f>M26-M6</f>
        <v>0</v>
      </c>
    </row>
    <row r="43" spans="1:13">
      <c r="A43" s="283" t="s">
        <v>43</v>
      </c>
      <c r="B43" s="283"/>
      <c r="C43" s="60"/>
      <c r="D43" s="60">
        <f>D42+D15-D35</f>
        <v>-11285.27</v>
      </c>
      <c r="E43" s="60"/>
      <c r="F43" s="6"/>
      <c r="G43" s="6"/>
    </row>
    <row r="44" spans="1:13">
      <c r="A44" s="283" t="s">
        <v>44</v>
      </c>
      <c r="B44" s="283"/>
      <c r="C44" s="60"/>
      <c r="D44" s="60">
        <f>J13</f>
        <v>0</v>
      </c>
      <c r="E44" s="60"/>
      <c r="F44" s="6"/>
      <c r="G44" s="6"/>
    </row>
    <row r="45" spans="1:13">
      <c r="A45" s="283" t="s">
        <v>45</v>
      </c>
      <c r="B45" s="283"/>
      <c r="C45" s="60"/>
      <c r="D45" s="60">
        <f>D43-D44</f>
        <v>-11285.27</v>
      </c>
      <c r="E45" s="60"/>
      <c r="F45" s="6"/>
      <c r="G45" s="6"/>
    </row>
    <row r="46" spans="1:13">
      <c r="A46" s="283" t="s">
        <v>46</v>
      </c>
      <c r="B46" s="283"/>
      <c r="C46" s="80"/>
      <c r="D46" s="80">
        <v>0</v>
      </c>
      <c r="E46" s="6"/>
      <c r="F46" s="6"/>
      <c r="G46" s="6"/>
    </row>
  </sheetData>
  <mergeCells count="10">
    <mergeCell ref="A43:B43"/>
    <mergeCell ref="A44:B44"/>
    <mergeCell ref="A45:B45"/>
    <mergeCell ref="A46:B46"/>
    <mergeCell ref="A4:E4"/>
    <mergeCell ref="G4:J4"/>
    <mergeCell ref="A23:E23"/>
    <mergeCell ref="G23:J23"/>
    <mergeCell ref="A42:B42"/>
    <mergeCell ref="G42:H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M40"/>
  <sheetViews>
    <sheetView workbookViewId="0">
      <selection activeCell="M8" sqref="M8"/>
    </sheetView>
  </sheetViews>
  <sheetFormatPr baseColWidth="10" defaultRowHeight="15"/>
  <cols>
    <col min="2" max="2" width="41.28515625" bestFit="1" customWidth="1"/>
    <col min="3" max="4" width="15.85546875" bestFit="1" customWidth="1"/>
    <col min="5" max="5" width="16.5703125" bestFit="1" customWidth="1"/>
    <col min="6" max="6" width="11.7109375" bestFit="1" customWidth="1"/>
    <col min="7" max="7" width="14.28515625" customWidth="1"/>
    <col min="8" max="8" width="40.7109375" bestFit="1" customWidth="1"/>
    <col min="9" max="9" width="15.85546875" bestFit="1" customWidth="1"/>
    <col min="10" max="11" width="16.7109375" customWidth="1"/>
    <col min="12" max="12" width="16.28515625" customWidth="1"/>
    <col min="13" max="13" width="13.140625" style="5" bestFit="1" customWidth="1"/>
    <col min="14" max="14" width="11.85546875" bestFit="1" customWidth="1"/>
  </cols>
  <sheetData>
    <row r="1" spans="1:13" s="3" customFormat="1" ht="21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M1" s="4"/>
    </row>
    <row r="2" spans="1:13" ht="28.9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1"/>
      <c r="G4" s="12" t="s">
        <v>2</v>
      </c>
      <c r="H4" s="7" t="s">
        <v>3</v>
      </c>
      <c r="I4" s="13" t="s">
        <v>4</v>
      </c>
      <c r="J4" s="14" t="s">
        <v>7</v>
      </c>
      <c r="K4" s="14" t="s">
        <v>8</v>
      </c>
      <c r="L4" s="14" t="s">
        <v>9</v>
      </c>
      <c r="M4" s="10" t="s">
        <v>10</v>
      </c>
    </row>
    <row r="5" spans="1:13">
      <c r="A5" s="16"/>
      <c r="B5" s="17"/>
      <c r="C5" s="18">
        <f>SUM(C7:C17)</f>
        <v>138559</v>
      </c>
      <c r="D5" s="19">
        <f>SUM(D7:D17)</f>
        <v>124900.6</v>
      </c>
      <c r="E5" s="20" t="e">
        <f>SUM(E7:E19)</f>
        <v>#REF!</v>
      </c>
      <c r="F5" s="6"/>
      <c r="G5" s="21"/>
      <c r="H5" s="22"/>
      <c r="I5" s="23">
        <f>SUM(I7:I17)</f>
        <v>16260</v>
      </c>
      <c r="J5" s="20">
        <f>SUM(J7:J17)</f>
        <v>16260</v>
      </c>
      <c r="K5" s="20"/>
      <c r="L5" s="20" t="e">
        <f>SUM(L7:L17)</f>
        <v>#REF!</v>
      </c>
      <c r="M5" s="20" t="e">
        <f>SUM(M7:M17)</f>
        <v>#REF!</v>
      </c>
    </row>
    <row r="6" spans="1:13">
      <c r="A6" s="16"/>
      <c r="B6" s="17"/>
      <c r="C6" s="24"/>
      <c r="D6" s="25"/>
      <c r="E6" s="26"/>
      <c r="F6" s="6"/>
      <c r="G6" s="17"/>
      <c r="H6" s="22"/>
      <c r="I6" s="26"/>
      <c r="J6" s="27"/>
      <c r="K6" s="27"/>
      <c r="L6" s="27"/>
      <c r="M6" s="28">
        <f>K6+L6</f>
        <v>0</v>
      </c>
    </row>
    <row r="7" spans="1:13">
      <c r="A7" s="29">
        <v>11</v>
      </c>
      <c r="B7" s="30" t="s">
        <v>11</v>
      </c>
      <c r="C7" s="24">
        <v>124900.6</v>
      </c>
      <c r="D7" s="31">
        <v>124900.6</v>
      </c>
      <c r="E7" s="26" t="e">
        <v>#REF!</v>
      </c>
      <c r="F7" s="6"/>
      <c r="G7" s="32">
        <v>20</v>
      </c>
      <c r="H7" s="33" t="s">
        <v>12</v>
      </c>
      <c r="I7" s="24">
        <v>16260</v>
      </c>
      <c r="J7" s="26">
        <v>16260</v>
      </c>
      <c r="K7" s="26"/>
      <c r="L7" s="26"/>
      <c r="M7" s="28">
        <f t="shared" ref="M7" si="0">K7+L7</f>
        <v>0</v>
      </c>
    </row>
    <row r="8" spans="1:13">
      <c r="A8" s="29">
        <v>12</v>
      </c>
      <c r="B8" s="30" t="s">
        <v>13</v>
      </c>
      <c r="C8" s="24">
        <v>0</v>
      </c>
      <c r="D8" s="31">
        <v>0</v>
      </c>
      <c r="E8" s="26"/>
      <c r="F8" s="6"/>
      <c r="G8" s="32">
        <v>21</v>
      </c>
      <c r="H8" s="33" t="s">
        <v>14</v>
      </c>
      <c r="I8" s="24">
        <v>0</v>
      </c>
      <c r="J8" s="24">
        <v>0</v>
      </c>
      <c r="K8" s="24"/>
      <c r="L8" s="24" t="e">
        <v>#REF!</v>
      </c>
      <c r="M8" s="28" t="e">
        <v>#REF!</v>
      </c>
    </row>
    <row r="9" spans="1:13">
      <c r="A9" s="29">
        <v>14</v>
      </c>
      <c r="B9" s="30" t="s">
        <v>15</v>
      </c>
      <c r="C9" s="24">
        <v>0</v>
      </c>
      <c r="D9" s="31">
        <v>0</v>
      </c>
      <c r="E9" s="26"/>
      <c r="F9" s="6"/>
      <c r="G9" s="32">
        <v>22</v>
      </c>
      <c r="H9" s="33" t="s">
        <v>16</v>
      </c>
      <c r="I9" s="24">
        <v>0</v>
      </c>
      <c r="J9" s="27"/>
      <c r="K9" s="27"/>
      <c r="L9" s="27"/>
      <c r="M9" s="28">
        <v>0</v>
      </c>
    </row>
    <row r="10" spans="1:13">
      <c r="A10" s="34">
        <v>65</v>
      </c>
      <c r="B10" s="30" t="s">
        <v>17</v>
      </c>
      <c r="C10" s="24">
        <v>0</v>
      </c>
      <c r="D10" s="31">
        <v>0</v>
      </c>
      <c r="E10" s="26"/>
      <c r="F10" s="6"/>
      <c r="G10" s="32">
        <v>23</v>
      </c>
      <c r="H10" s="33" t="s">
        <v>18</v>
      </c>
      <c r="I10" s="24">
        <v>0</v>
      </c>
      <c r="J10" s="24">
        <v>0</v>
      </c>
      <c r="K10" s="24"/>
      <c r="L10" s="24">
        <v>0</v>
      </c>
      <c r="M10" s="28">
        <v>0</v>
      </c>
    </row>
    <row r="11" spans="1:13">
      <c r="A11" s="34">
        <v>66</v>
      </c>
      <c r="B11" s="30" t="s">
        <v>19</v>
      </c>
      <c r="C11" s="24">
        <v>0</v>
      </c>
      <c r="D11" s="31">
        <v>0</v>
      </c>
      <c r="E11" s="26"/>
      <c r="F11" s="6"/>
      <c r="G11" s="32">
        <v>13</v>
      </c>
      <c r="H11" s="33" t="s">
        <v>20</v>
      </c>
      <c r="I11" s="24">
        <v>0</v>
      </c>
      <c r="J11" s="24">
        <v>0</v>
      </c>
      <c r="K11" s="24"/>
      <c r="L11" s="24">
        <v>0</v>
      </c>
      <c r="M11" s="28">
        <v>0</v>
      </c>
    </row>
    <row r="12" spans="1:13">
      <c r="A12" s="34">
        <v>67</v>
      </c>
      <c r="B12" s="30" t="s">
        <v>21</v>
      </c>
      <c r="C12" s="24">
        <v>0</v>
      </c>
      <c r="D12" s="31">
        <v>0</v>
      </c>
      <c r="E12" s="26"/>
      <c r="F12" s="6"/>
      <c r="G12" s="32">
        <v>16</v>
      </c>
      <c r="H12" s="33" t="s">
        <v>22</v>
      </c>
      <c r="I12" s="24">
        <v>0</v>
      </c>
      <c r="J12" s="24">
        <v>0</v>
      </c>
      <c r="K12" s="24"/>
      <c r="L12" s="24">
        <v>0</v>
      </c>
      <c r="M12" s="28">
        <v>0</v>
      </c>
    </row>
    <row r="13" spans="1:13">
      <c r="A13" s="34">
        <v>68</v>
      </c>
      <c r="B13" s="30" t="s">
        <v>23</v>
      </c>
      <c r="C13" s="24">
        <v>0</v>
      </c>
      <c r="D13" s="31">
        <v>0</v>
      </c>
      <c r="E13" s="26"/>
      <c r="F13" s="6"/>
      <c r="G13" s="27"/>
      <c r="I13" s="27"/>
      <c r="J13" s="27"/>
      <c r="K13" s="27"/>
      <c r="L13" s="27"/>
      <c r="M13" s="28">
        <v>0</v>
      </c>
    </row>
    <row r="14" spans="1:13">
      <c r="A14" s="29">
        <v>42</v>
      </c>
      <c r="B14" s="30" t="s">
        <v>24</v>
      </c>
      <c r="C14" s="24">
        <v>0</v>
      </c>
      <c r="D14" s="31">
        <v>0</v>
      </c>
      <c r="E14" s="26" t="e">
        <v>#REF!</v>
      </c>
      <c r="F14" s="6"/>
      <c r="G14" s="35">
        <v>40</v>
      </c>
      <c r="H14" s="33" t="s">
        <v>25</v>
      </c>
      <c r="I14" s="24">
        <v>0</v>
      </c>
      <c r="J14" s="24">
        <v>0</v>
      </c>
      <c r="K14" s="24"/>
      <c r="L14" s="24">
        <v>0</v>
      </c>
      <c r="M14" s="28">
        <v>0</v>
      </c>
    </row>
    <row r="15" spans="1:13">
      <c r="A15" s="16"/>
      <c r="B15" s="17"/>
      <c r="C15" s="24"/>
      <c r="D15" s="31"/>
      <c r="E15" s="26"/>
      <c r="F15" s="6"/>
      <c r="G15" s="36"/>
      <c r="H15" s="37"/>
      <c r="I15" s="24"/>
      <c r="J15" s="24"/>
      <c r="K15" s="24"/>
      <c r="L15" s="24"/>
      <c r="M15" s="28">
        <v>0</v>
      </c>
    </row>
    <row r="16" spans="1:13">
      <c r="A16" s="29">
        <v>22</v>
      </c>
      <c r="B16" s="30" t="s">
        <v>26</v>
      </c>
      <c r="C16" s="24">
        <v>0</v>
      </c>
      <c r="D16" s="31"/>
      <c r="E16" s="26"/>
      <c r="F16" s="6"/>
      <c r="G16" s="38">
        <v>1</v>
      </c>
      <c r="H16" s="39" t="s">
        <v>27</v>
      </c>
      <c r="I16" s="40"/>
      <c r="J16" s="40"/>
      <c r="K16" s="40"/>
      <c r="L16" s="41">
        <v>16260</v>
      </c>
      <c r="M16" s="42">
        <v>16260</v>
      </c>
    </row>
    <row r="17" spans="1:13">
      <c r="A17" s="29">
        <v>23</v>
      </c>
      <c r="B17" s="30" t="s">
        <v>28</v>
      </c>
      <c r="C17" s="24">
        <v>13658.4</v>
      </c>
      <c r="D17" s="31">
        <v>0</v>
      </c>
      <c r="E17" s="26"/>
      <c r="F17" s="6"/>
      <c r="G17" s="32"/>
      <c r="H17" s="33"/>
      <c r="I17" s="24"/>
      <c r="J17" s="24"/>
      <c r="K17" s="24"/>
      <c r="L17" s="24"/>
      <c r="M17" s="28">
        <v>0</v>
      </c>
    </row>
    <row r="18" spans="1:13">
      <c r="A18" s="43"/>
      <c r="B18" s="44"/>
      <c r="C18" s="45"/>
      <c r="D18" s="46"/>
      <c r="E18" s="47"/>
      <c r="F18" s="6"/>
      <c r="G18" s="48"/>
      <c r="H18" s="49"/>
      <c r="I18" s="47"/>
      <c r="J18" s="47"/>
      <c r="K18" s="47"/>
      <c r="L18" s="47"/>
      <c r="M18" s="28">
        <v>0</v>
      </c>
    </row>
    <row r="19" spans="1:13">
      <c r="A19" s="6"/>
      <c r="B19" s="6"/>
      <c r="C19" s="6"/>
      <c r="D19" s="50"/>
      <c r="E19" s="25"/>
      <c r="F19" s="6"/>
      <c r="G19" s="6"/>
      <c r="H19" s="6"/>
      <c r="I19" s="6"/>
      <c r="J19" s="6"/>
      <c r="K19" s="6"/>
    </row>
    <row r="20" spans="1:13">
      <c r="A20" s="281" t="s">
        <v>29</v>
      </c>
      <c r="B20" s="282"/>
      <c r="C20" s="282"/>
      <c r="D20" s="282"/>
      <c r="E20" s="282"/>
      <c r="F20" s="6"/>
      <c r="G20" s="281" t="s">
        <v>30</v>
      </c>
      <c r="H20" s="282"/>
      <c r="I20" s="282"/>
      <c r="J20" s="282"/>
      <c r="K20" s="282"/>
      <c r="L20" s="282"/>
      <c r="M20" s="282"/>
    </row>
    <row r="21" spans="1:13" s="15" customFormat="1" ht="38.25">
      <c r="A21" s="7" t="s">
        <v>2</v>
      </c>
      <c r="B21" s="7" t="s">
        <v>3</v>
      </c>
      <c r="C21" s="8" t="s">
        <v>4</v>
      </c>
      <c r="D21" s="14" t="s">
        <v>5</v>
      </c>
      <c r="E21" s="14" t="s">
        <v>6</v>
      </c>
      <c r="F21" s="11"/>
      <c r="G21" s="12" t="s">
        <v>2</v>
      </c>
      <c r="H21" s="7" t="s">
        <v>3</v>
      </c>
      <c r="I21" s="8" t="s">
        <v>4</v>
      </c>
      <c r="J21" s="14" t="s">
        <v>7</v>
      </c>
      <c r="K21" s="14" t="s">
        <v>8</v>
      </c>
      <c r="L21" s="14" t="s">
        <v>9</v>
      </c>
      <c r="M21" s="10" t="s">
        <v>10</v>
      </c>
    </row>
    <row r="22" spans="1:13">
      <c r="A22" s="21"/>
      <c r="B22" s="21"/>
      <c r="C22" s="23">
        <f>SUM(C24:C34)</f>
        <v>138559</v>
      </c>
      <c r="D22" s="20">
        <f>SUM(D24:D34)</f>
        <v>141302.14000000001</v>
      </c>
      <c r="E22" s="20" t="e">
        <f>SUM(E24:E34)</f>
        <v>#REF!</v>
      </c>
      <c r="F22" s="6"/>
      <c r="G22" s="16"/>
      <c r="H22" s="17"/>
      <c r="I22" s="20">
        <f>SUM(I24:I34)</f>
        <v>16260</v>
      </c>
      <c r="J22" s="23">
        <f>SUM(J24:J34)</f>
        <v>0</v>
      </c>
      <c r="K22" s="23"/>
      <c r="L22" s="23" t="e">
        <f>SUM(L24:L34)</f>
        <v>#REF!</v>
      </c>
      <c r="M22" s="23" t="e">
        <f>SUM(M24:M34)</f>
        <v>#REF!</v>
      </c>
    </row>
    <row r="23" spans="1:13">
      <c r="A23" s="17"/>
      <c r="B23" s="17"/>
      <c r="C23" s="26"/>
      <c r="D23" s="26"/>
      <c r="E23" s="26"/>
      <c r="F23" s="6"/>
      <c r="G23" s="16"/>
      <c r="H23" s="17"/>
      <c r="I23" s="26"/>
      <c r="J23" s="28"/>
      <c r="K23" s="28"/>
      <c r="L23" s="28"/>
      <c r="M23" s="28">
        <f>K23+L23</f>
        <v>0</v>
      </c>
    </row>
    <row r="24" spans="1:13">
      <c r="A24" s="35">
        <v>13</v>
      </c>
      <c r="B24" s="30" t="s">
        <v>31</v>
      </c>
      <c r="C24" s="24">
        <v>0</v>
      </c>
      <c r="D24" s="24">
        <v>0</v>
      </c>
      <c r="E24" s="24">
        <v>0</v>
      </c>
      <c r="F24" s="6"/>
      <c r="G24" s="51">
        <v>10</v>
      </c>
      <c r="H24" s="30" t="s">
        <v>32</v>
      </c>
      <c r="I24" s="24">
        <v>2601.6</v>
      </c>
      <c r="J24" s="26">
        <v>0</v>
      </c>
      <c r="K24" s="26"/>
      <c r="L24" s="26">
        <v>0</v>
      </c>
      <c r="M24" s="28">
        <f t="shared" ref="M24:M35" si="1">K24+L24</f>
        <v>0</v>
      </c>
    </row>
    <row r="25" spans="1:13">
      <c r="A25" s="32">
        <v>70</v>
      </c>
      <c r="B25" s="30" t="s">
        <v>33</v>
      </c>
      <c r="C25" s="52">
        <v>138559</v>
      </c>
      <c r="D25" s="24">
        <v>141302.14000000001</v>
      </c>
      <c r="E25" s="24" t="e">
        <v>#REF!</v>
      </c>
      <c r="F25" s="6"/>
      <c r="G25" s="51">
        <v>1068</v>
      </c>
      <c r="H25" s="30" t="s">
        <v>32</v>
      </c>
      <c r="I25" s="24"/>
      <c r="J25" s="24"/>
      <c r="K25" s="24"/>
      <c r="L25" s="24">
        <v>16260</v>
      </c>
      <c r="M25" s="28">
        <f t="shared" si="1"/>
        <v>16260</v>
      </c>
    </row>
    <row r="26" spans="1:13">
      <c r="A26" s="32">
        <v>74</v>
      </c>
      <c r="B26" s="30" t="s">
        <v>34</v>
      </c>
      <c r="C26" s="52">
        <v>0</v>
      </c>
      <c r="D26" s="24">
        <v>0</v>
      </c>
      <c r="E26" s="24" t="e">
        <v>#REF!</v>
      </c>
      <c r="F26" s="6"/>
      <c r="G26" s="51"/>
      <c r="H26" s="30"/>
      <c r="I26" s="24"/>
      <c r="J26" s="24"/>
      <c r="K26" s="24"/>
      <c r="L26" s="24"/>
      <c r="M26" s="28">
        <f t="shared" si="1"/>
        <v>0</v>
      </c>
    </row>
    <row r="27" spans="1:13">
      <c r="A27" s="32">
        <v>75</v>
      </c>
      <c r="B27" s="30" t="s">
        <v>35</v>
      </c>
      <c r="C27" s="24">
        <v>0</v>
      </c>
      <c r="D27" s="24">
        <v>0</v>
      </c>
      <c r="E27" s="24">
        <v>0</v>
      </c>
      <c r="F27" s="6"/>
      <c r="G27" s="51"/>
      <c r="H27" s="30"/>
      <c r="I27" s="24"/>
      <c r="J27" s="24"/>
      <c r="K27" s="24"/>
      <c r="L27" s="24"/>
      <c r="M27" s="28">
        <f t="shared" si="1"/>
        <v>0</v>
      </c>
    </row>
    <row r="28" spans="1:13">
      <c r="A28" s="32">
        <v>76</v>
      </c>
      <c r="B28" s="30" t="s">
        <v>36</v>
      </c>
      <c r="C28" s="24">
        <v>0</v>
      </c>
      <c r="D28" s="24">
        <v>0</v>
      </c>
      <c r="E28" s="24">
        <v>0</v>
      </c>
      <c r="F28" s="6"/>
      <c r="G28" s="29"/>
      <c r="H28" s="30"/>
      <c r="I28" s="24"/>
      <c r="J28" s="24"/>
      <c r="K28" s="24"/>
      <c r="L28" s="24"/>
      <c r="M28" s="28">
        <f t="shared" si="1"/>
        <v>0</v>
      </c>
    </row>
    <row r="29" spans="1:13">
      <c r="A29" s="32">
        <v>77</v>
      </c>
      <c r="B29" s="30" t="s">
        <v>37</v>
      </c>
      <c r="C29" s="24">
        <v>0</v>
      </c>
      <c r="D29" s="24">
        <v>0</v>
      </c>
      <c r="E29" s="24">
        <v>0</v>
      </c>
      <c r="F29" s="6"/>
      <c r="G29" s="51"/>
      <c r="H29" s="30"/>
      <c r="I29" s="24"/>
      <c r="J29" s="24"/>
      <c r="K29" s="24"/>
      <c r="L29" s="24"/>
      <c r="M29" s="28">
        <f t="shared" si="1"/>
        <v>0</v>
      </c>
    </row>
    <row r="30" spans="1:13">
      <c r="A30" s="32"/>
      <c r="B30" s="30"/>
      <c r="C30" s="24"/>
      <c r="D30" s="28"/>
      <c r="E30" s="28"/>
      <c r="F30" s="6"/>
      <c r="G30" s="51"/>
      <c r="H30" s="30"/>
      <c r="I30" s="24"/>
      <c r="J30" s="24"/>
      <c r="K30" s="24"/>
      <c r="L30" s="24"/>
      <c r="M30" s="28">
        <f t="shared" si="1"/>
        <v>0</v>
      </c>
    </row>
    <row r="31" spans="1:13">
      <c r="A31" s="35">
        <v>42</v>
      </c>
      <c r="B31" s="53" t="s">
        <v>38</v>
      </c>
      <c r="C31" s="24">
        <v>0</v>
      </c>
      <c r="D31" s="24">
        <v>0</v>
      </c>
      <c r="E31" s="24">
        <v>0</v>
      </c>
      <c r="F31" s="6"/>
      <c r="G31" s="29">
        <v>21</v>
      </c>
      <c r="H31" s="53" t="s">
        <v>39</v>
      </c>
      <c r="I31" s="24">
        <v>13658.4</v>
      </c>
      <c r="J31" s="24">
        <v>0</v>
      </c>
      <c r="K31" s="24"/>
      <c r="L31" s="24">
        <v>0</v>
      </c>
      <c r="M31" s="28">
        <f t="shared" si="1"/>
        <v>0</v>
      </c>
    </row>
    <row r="32" spans="1:13">
      <c r="A32" s="35"/>
      <c r="B32" s="53"/>
      <c r="C32" s="24"/>
      <c r="D32" s="24"/>
      <c r="E32" s="24"/>
      <c r="F32" s="6"/>
      <c r="G32" s="29">
        <v>40</v>
      </c>
      <c r="H32" s="30" t="s">
        <v>25</v>
      </c>
      <c r="I32" s="24">
        <v>0</v>
      </c>
      <c r="J32" s="24">
        <v>0</v>
      </c>
      <c r="K32" s="24"/>
      <c r="L32" s="24" t="e">
        <f>GETPIVOTDATA("Somme de MONTANT ARBITRES 2019",[5]TCD!$A$3,"SECTION","I","D/R","R","CHAPITRE","040")</f>
        <v>#REF!</v>
      </c>
      <c r="M32" s="28" t="e">
        <f t="shared" si="1"/>
        <v>#REF!</v>
      </c>
    </row>
    <row r="33" spans="1:13">
      <c r="A33" s="27"/>
      <c r="B33" s="27"/>
      <c r="C33" s="27"/>
      <c r="D33" s="28"/>
      <c r="E33" s="28"/>
      <c r="F33" s="6"/>
      <c r="G33" s="29"/>
      <c r="H33" s="30"/>
      <c r="I33" s="24"/>
      <c r="J33" s="24"/>
      <c r="K33" s="24"/>
      <c r="L33" s="24"/>
      <c r="M33" s="28">
        <f t="shared" si="1"/>
        <v>0</v>
      </c>
    </row>
    <row r="34" spans="1:13" s="58" customFormat="1">
      <c r="A34" s="54">
        <v>2</v>
      </c>
      <c r="B34" s="39" t="s">
        <v>40</v>
      </c>
      <c r="C34" s="55">
        <v>0</v>
      </c>
      <c r="D34" s="55">
        <v>0</v>
      </c>
      <c r="E34" s="55">
        <v>141.54</v>
      </c>
      <c r="F34" s="56"/>
      <c r="G34" s="38">
        <v>1</v>
      </c>
      <c r="H34" s="39" t="s">
        <v>40</v>
      </c>
      <c r="I34" s="55">
        <v>0</v>
      </c>
      <c r="J34" s="57"/>
      <c r="K34" s="57"/>
      <c r="L34" s="57"/>
      <c r="M34" s="28">
        <f t="shared" si="1"/>
        <v>0</v>
      </c>
    </row>
    <row r="35" spans="1:13">
      <c r="A35" s="44"/>
      <c r="B35" s="44"/>
      <c r="C35" s="47"/>
      <c r="D35" s="47"/>
      <c r="E35" s="47"/>
      <c r="F35" s="6"/>
      <c r="G35" s="43"/>
      <c r="H35" s="44"/>
      <c r="I35" s="47"/>
      <c r="J35" s="47"/>
      <c r="K35" s="47"/>
      <c r="L35" s="47"/>
      <c r="M35" s="28">
        <f t="shared" si="1"/>
        <v>0</v>
      </c>
    </row>
    <row r="36" spans="1:13" s="15" customFormat="1">
      <c r="A36" s="283" t="s">
        <v>41</v>
      </c>
      <c r="B36" s="283"/>
      <c r="C36" s="59"/>
      <c r="D36" s="59">
        <f>D22-D5</f>
        <v>16401.540000000008</v>
      </c>
      <c r="E36" s="59" t="e">
        <f>E22-E5-E34</f>
        <v>#REF!</v>
      </c>
      <c r="F36" s="11"/>
      <c r="G36" s="283" t="s">
        <v>42</v>
      </c>
      <c r="H36" s="283"/>
      <c r="I36" s="59"/>
      <c r="J36" s="59">
        <f>J22-J5</f>
        <v>-16260</v>
      </c>
      <c r="K36" s="59"/>
      <c r="L36" s="59" t="e">
        <f>L22-L5</f>
        <v>#REF!</v>
      </c>
      <c r="M36" s="59" t="e">
        <f>M22-M5</f>
        <v>#REF!</v>
      </c>
    </row>
    <row r="37" spans="1:13">
      <c r="A37" s="283" t="s">
        <v>43</v>
      </c>
      <c r="B37" s="283"/>
      <c r="C37" s="60"/>
      <c r="D37" s="60">
        <f>D36+D14-D31</f>
        <v>16401.540000000008</v>
      </c>
      <c r="E37" s="60" t="e">
        <f>E36+E14</f>
        <v>#REF!</v>
      </c>
      <c r="F37" s="6"/>
      <c r="G37" s="6"/>
    </row>
    <row r="38" spans="1:13">
      <c r="A38" s="283" t="s">
        <v>44</v>
      </c>
      <c r="B38" s="283"/>
      <c r="C38" s="60"/>
      <c r="D38" s="60">
        <f>J12</f>
        <v>0</v>
      </c>
      <c r="E38" s="60"/>
      <c r="F38" s="6"/>
      <c r="G38" s="6"/>
    </row>
    <row r="39" spans="1:13">
      <c r="A39" s="283" t="s">
        <v>45</v>
      </c>
      <c r="B39" s="283"/>
      <c r="C39" s="60"/>
      <c r="D39" s="60">
        <f>D37-D38</f>
        <v>16401.540000000008</v>
      </c>
      <c r="E39" s="60" t="e">
        <f>E37</f>
        <v>#REF!</v>
      </c>
      <c r="F39" s="6"/>
      <c r="G39" s="6"/>
    </row>
    <row r="40" spans="1:13" s="63" customFormat="1">
      <c r="A40" s="296" t="s">
        <v>46</v>
      </c>
      <c r="B40" s="296"/>
      <c r="C40" s="61"/>
      <c r="D40" s="61">
        <v>0</v>
      </c>
      <c r="E40" s="61"/>
      <c r="F40" s="62"/>
      <c r="G40" s="62"/>
      <c r="M40" s="64"/>
    </row>
  </sheetData>
  <mergeCells count="10">
    <mergeCell ref="A37:B37"/>
    <mergeCell ref="A38:B38"/>
    <mergeCell ref="A39:B39"/>
    <mergeCell ref="A40:B40"/>
    <mergeCell ref="A3:E3"/>
    <mergeCell ref="G3:M3"/>
    <mergeCell ref="A20:E20"/>
    <mergeCell ref="G20:M20"/>
    <mergeCell ref="A36:B36"/>
    <mergeCell ref="G36:H36"/>
  </mergeCells>
  <pageMargins left="0.7" right="0.7" top="0.75" bottom="0.75" header="0.3" footer="0.3"/>
  <pageSetup paperSize="8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9">
    <pageSetUpPr fitToPage="1"/>
  </sheetPr>
  <dimension ref="A1:M53"/>
  <sheetViews>
    <sheetView topLeftCell="A7" workbookViewId="0">
      <selection activeCell="M33" sqref="M33"/>
    </sheetView>
  </sheetViews>
  <sheetFormatPr baseColWidth="10" defaultRowHeight="15"/>
  <cols>
    <col min="2" max="2" width="41.28515625" bestFit="1" customWidth="1"/>
    <col min="3" max="3" width="15.85546875" bestFit="1" customWidth="1"/>
    <col min="4" max="4" width="18.140625" customWidth="1"/>
    <col min="5" max="5" width="15.85546875" bestFit="1" customWidth="1"/>
    <col min="6" max="6" width="14.140625" bestFit="1" customWidth="1"/>
    <col min="7" max="7" width="15.85546875" customWidth="1"/>
    <col min="8" max="8" width="40.7109375" bestFit="1" customWidth="1"/>
    <col min="9" max="9" width="15.85546875" bestFit="1" customWidth="1"/>
    <col min="10" max="10" width="16.7109375" customWidth="1"/>
    <col min="11" max="11" width="14.28515625" bestFit="1" customWidth="1"/>
    <col min="12" max="13" width="15.85546875" bestFit="1" customWidth="1"/>
  </cols>
  <sheetData>
    <row r="1" spans="1:13" s="3" customFormat="1" ht="21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</row>
    <row r="2" spans="1:13" ht="30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4" t="s">
        <v>6</v>
      </c>
      <c r="F4" s="11"/>
      <c r="G4" s="12" t="s">
        <v>2</v>
      </c>
      <c r="H4" s="7" t="s">
        <v>3</v>
      </c>
      <c r="I4" s="8" t="s">
        <v>4</v>
      </c>
      <c r="J4" s="14" t="s">
        <v>7</v>
      </c>
      <c r="K4" s="14" t="s">
        <v>55</v>
      </c>
      <c r="L4" s="14" t="s">
        <v>56</v>
      </c>
      <c r="M4" s="14" t="s">
        <v>6</v>
      </c>
    </row>
    <row r="5" spans="1:13">
      <c r="A5" s="16"/>
      <c r="B5" s="17"/>
      <c r="C5" s="20"/>
      <c r="D5" s="20"/>
      <c r="E5" s="20" t="e">
        <f>SUM(E6:E17)</f>
        <v>#REF!</v>
      </c>
      <c r="F5" s="6"/>
      <c r="G5" s="21"/>
      <c r="H5" s="22"/>
      <c r="I5" s="23"/>
      <c r="J5" s="23"/>
      <c r="K5" s="23"/>
      <c r="L5" s="23" t="e">
        <f t="shared" ref="L5:M5" si="0">SUM(L7:L19)</f>
        <v>#REF!</v>
      </c>
      <c r="M5" s="23" t="e">
        <f t="shared" si="0"/>
        <v>#REF!</v>
      </c>
    </row>
    <row r="6" spans="1:13">
      <c r="A6" s="16"/>
      <c r="B6" s="17"/>
      <c r="C6" s="24"/>
      <c r="D6" s="77"/>
      <c r="E6" s="77"/>
      <c r="F6" s="6"/>
      <c r="G6" s="17"/>
      <c r="H6" s="22"/>
      <c r="I6" s="26"/>
      <c r="J6" s="27"/>
      <c r="K6" s="27"/>
      <c r="L6" s="27"/>
      <c r="M6" s="27"/>
    </row>
    <row r="7" spans="1:13">
      <c r="A7" s="29">
        <v>11</v>
      </c>
      <c r="B7" s="30" t="s">
        <v>11</v>
      </c>
      <c r="C7" s="24"/>
      <c r="D7" s="24"/>
      <c r="E7" s="24" t="e">
        <v>#REF!</v>
      </c>
      <c r="F7" s="6"/>
      <c r="G7" s="32">
        <v>20</v>
      </c>
      <c r="H7" s="33" t="s">
        <v>12</v>
      </c>
      <c r="I7" s="24"/>
      <c r="J7" s="26"/>
      <c r="K7" s="26"/>
      <c r="L7" s="26" t="e">
        <v>#REF!</v>
      </c>
      <c r="M7" s="26" t="e">
        <v>#REF!</v>
      </c>
    </row>
    <row r="8" spans="1:13">
      <c r="A8" s="29">
        <v>12</v>
      </c>
      <c r="B8" s="30" t="s">
        <v>13</v>
      </c>
      <c r="C8" s="24"/>
      <c r="D8" s="24"/>
      <c r="E8" s="24"/>
      <c r="F8" s="6"/>
      <c r="G8" s="32">
        <v>21</v>
      </c>
      <c r="H8" s="33" t="s">
        <v>14</v>
      </c>
      <c r="I8" s="24"/>
      <c r="J8" s="24"/>
      <c r="K8" s="24"/>
      <c r="L8" s="24"/>
      <c r="M8" s="26"/>
    </row>
    <row r="9" spans="1:13">
      <c r="A9" s="29">
        <v>14</v>
      </c>
      <c r="B9" s="30" t="s">
        <v>15</v>
      </c>
      <c r="C9" s="24"/>
      <c r="D9" s="24"/>
      <c r="E9" s="24"/>
      <c r="F9" s="6"/>
      <c r="G9" s="32">
        <v>22</v>
      </c>
      <c r="H9" s="33" t="s">
        <v>16</v>
      </c>
      <c r="I9" s="24"/>
      <c r="J9" s="24"/>
      <c r="K9" s="24"/>
      <c r="L9" s="24"/>
      <c r="M9" s="26"/>
    </row>
    <row r="10" spans="1:13">
      <c r="A10" s="34">
        <v>65</v>
      </c>
      <c r="B10" s="30" t="s">
        <v>17</v>
      </c>
      <c r="C10" s="24"/>
      <c r="D10" s="24"/>
      <c r="E10" s="24"/>
      <c r="F10" s="6"/>
      <c r="G10" s="32">
        <v>23</v>
      </c>
      <c r="H10" s="33" t="s">
        <v>18</v>
      </c>
      <c r="I10" s="24"/>
      <c r="J10" s="24"/>
      <c r="K10" s="24"/>
      <c r="L10" s="24"/>
      <c r="M10" s="26"/>
    </row>
    <row r="11" spans="1:13">
      <c r="A11" s="34">
        <v>66</v>
      </c>
      <c r="B11" s="30" t="s">
        <v>19</v>
      </c>
      <c r="C11" s="24"/>
      <c r="D11" s="24"/>
      <c r="E11" s="24"/>
      <c r="F11" s="6"/>
      <c r="G11" s="32">
        <v>13</v>
      </c>
      <c r="H11" s="33" t="s">
        <v>20</v>
      </c>
      <c r="I11" s="24"/>
      <c r="J11" s="24"/>
      <c r="K11" s="24"/>
      <c r="L11" s="24"/>
      <c r="M11" s="26"/>
    </row>
    <row r="12" spans="1:13">
      <c r="A12" s="34">
        <v>67</v>
      </c>
      <c r="B12" s="30" t="s">
        <v>21</v>
      </c>
      <c r="C12" s="24"/>
      <c r="D12" s="24"/>
      <c r="E12" s="24"/>
      <c r="F12" s="6"/>
      <c r="G12" s="32">
        <v>16</v>
      </c>
      <c r="H12" s="33" t="s">
        <v>22</v>
      </c>
      <c r="I12" s="24"/>
      <c r="J12" s="24"/>
      <c r="K12" s="24"/>
      <c r="L12" s="24"/>
      <c r="M12" s="26"/>
    </row>
    <row r="13" spans="1:13">
      <c r="A13" s="34">
        <v>68</v>
      </c>
      <c r="B13" s="30" t="s">
        <v>23</v>
      </c>
      <c r="C13" s="24"/>
      <c r="D13" s="24"/>
      <c r="E13" s="24"/>
      <c r="F13" s="6"/>
      <c r="G13" s="32"/>
      <c r="H13" s="33"/>
      <c r="I13" s="24"/>
      <c r="J13" s="24"/>
      <c r="K13" s="24"/>
      <c r="L13" s="24"/>
      <c r="M13" s="26"/>
    </row>
    <row r="14" spans="1:13">
      <c r="A14" s="29">
        <v>42</v>
      </c>
      <c r="B14" s="30" t="s">
        <v>24</v>
      </c>
      <c r="C14" s="24"/>
      <c r="D14" s="24"/>
      <c r="E14" s="24"/>
      <c r="F14" s="6"/>
      <c r="G14" s="35">
        <v>40</v>
      </c>
      <c r="H14" s="33" t="s">
        <v>25</v>
      </c>
      <c r="I14" s="24"/>
      <c r="J14" s="24"/>
      <c r="K14" s="24"/>
      <c r="L14" s="24"/>
      <c r="M14" s="26"/>
    </row>
    <row r="15" spans="1:13">
      <c r="A15" s="16"/>
      <c r="B15" s="17"/>
      <c r="C15" s="24"/>
      <c r="D15" s="24"/>
      <c r="E15" s="24"/>
      <c r="F15" s="6"/>
      <c r="G15" s="36"/>
      <c r="H15" s="37"/>
      <c r="I15" s="24"/>
      <c r="J15" s="24"/>
      <c r="K15" s="24"/>
      <c r="L15" s="24"/>
      <c r="M15" s="26">
        <v>0</v>
      </c>
    </row>
    <row r="16" spans="1:13">
      <c r="A16" s="29">
        <v>22</v>
      </c>
      <c r="B16" s="30" t="s">
        <v>26</v>
      </c>
      <c r="C16" s="24"/>
      <c r="D16" s="24"/>
      <c r="E16" s="24"/>
      <c r="F16" s="6"/>
      <c r="G16" s="27"/>
      <c r="I16" s="27"/>
      <c r="J16" s="27"/>
      <c r="K16" s="27"/>
      <c r="L16" s="27"/>
      <c r="M16" s="26">
        <v>0</v>
      </c>
    </row>
    <row r="17" spans="1:13">
      <c r="A17" s="29">
        <v>23</v>
      </c>
      <c r="B17" s="30" t="s">
        <v>28</v>
      </c>
      <c r="C17" s="24"/>
      <c r="D17" s="24"/>
      <c r="E17" s="24">
        <v>10000</v>
      </c>
      <c r="F17" s="6"/>
      <c r="G17" s="32"/>
      <c r="H17" s="33"/>
      <c r="I17" s="24"/>
      <c r="J17" s="24"/>
      <c r="K17" s="24"/>
      <c r="L17" s="24"/>
      <c r="M17" s="26">
        <v>0</v>
      </c>
    </row>
    <row r="18" spans="1:13">
      <c r="A18" s="29"/>
      <c r="B18" s="17"/>
      <c r="C18" s="26"/>
      <c r="D18" s="77"/>
      <c r="E18" s="77"/>
      <c r="F18" s="6"/>
      <c r="G18" s="78"/>
      <c r="H18" s="6"/>
      <c r="I18" s="24"/>
      <c r="J18" s="24"/>
      <c r="K18" s="24"/>
      <c r="L18" s="24"/>
      <c r="M18" s="26">
        <v>0</v>
      </c>
    </row>
    <row r="19" spans="1:13">
      <c r="A19" s="29"/>
      <c r="B19" s="53"/>
      <c r="C19" s="26"/>
      <c r="D19" s="77"/>
      <c r="E19" s="77"/>
      <c r="F19" s="6"/>
      <c r="G19" s="35"/>
      <c r="H19" s="37"/>
      <c r="I19" s="24"/>
      <c r="J19" s="24"/>
      <c r="K19" s="24"/>
      <c r="L19" s="24"/>
      <c r="M19" s="26">
        <v>0</v>
      </c>
    </row>
    <row r="20" spans="1:13">
      <c r="A20" s="43"/>
      <c r="B20" s="44"/>
      <c r="C20" s="47"/>
      <c r="D20" s="79"/>
      <c r="E20" s="79"/>
      <c r="F20" s="6"/>
      <c r="G20" s="48"/>
      <c r="H20" s="49"/>
      <c r="I20" s="47"/>
      <c r="J20" s="47"/>
      <c r="K20" s="47"/>
      <c r="L20" s="47"/>
      <c r="M20" s="26">
        <v>0</v>
      </c>
    </row>
    <row r="21" spans="1:13">
      <c r="A21" s="6"/>
      <c r="B21" s="6"/>
      <c r="C21" s="6"/>
      <c r="D21" s="50"/>
      <c r="E21" s="6"/>
      <c r="F21" s="6"/>
      <c r="G21" s="6"/>
      <c r="H21" s="6"/>
      <c r="I21" s="6"/>
      <c r="J21" s="6"/>
    </row>
    <row r="22" spans="1:13">
      <c r="A22" s="281" t="s">
        <v>29</v>
      </c>
      <c r="B22" s="282"/>
      <c r="C22" s="282"/>
      <c r="D22" s="282"/>
      <c r="E22" s="282"/>
      <c r="F22" s="6"/>
      <c r="G22" s="287" t="s">
        <v>30</v>
      </c>
      <c r="H22" s="288"/>
      <c r="I22" s="288"/>
      <c r="J22" s="288"/>
      <c r="K22" s="288"/>
      <c r="L22" s="288"/>
      <c r="M22" s="288"/>
    </row>
    <row r="23" spans="1:13" s="15" customFormat="1" ht="38.25">
      <c r="A23" s="7" t="s">
        <v>2</v>
      </c>
      <c r="B23" s="7" t="s">
        <v>3</v>
      </c>
      <c r="C23" s="8" t="s">
        <v>4</v>
      </c>
      <c r="D23" s="14" t="s">
        <v>5</v>
      </c>
      <c r="E23" s="14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4" t="s">
        <v>55</v>
      </c>
      <c r="L23" s="14" t="s">
        <v>56</v>
      </c>
      <c r="M23" s="14" t="s">
        <v>6</v>
      </c>
    </row>
    <row r="24" spans="1:13">
      <c r="A24" s="21"/>
      <c r="B24" s="21"/>
      <c r="C24" s="23"/>
      <c r="D24" s="23"/>
      <c r="E24" s="23" t="e">
        <f>SUM(E26:E36)</f>
        <v>#REF!</v>
      </c>
      <c r="F24" s="6"/>
      <c r="G24" s="16"/>
      <c r="H24" s="17"/>
      <c r="I24" s="20"/>
      <c r="J24" s="23"/>
      <c r="K24" s="23"/>
      <c r="L24" s="23"/>
      <c r="M24" s="23">
        <f t="shared" ref="M24" si="1">SUM(M26:M36)</f>
        <v>10000</v>
      </c>
    </row>
    <row r="25" spans="1:13">
      <c r="A25" s="17"/>
      <c r="B25" s="17"/>
      <c r="C25" s="26"/>
      <c r="D25" s="26"/>
      <c r="E25" s="26"/>
      <c r="F25" s="6"/>
      <c r="G25" s="16"/>
      <c r="H25" s="17"/>
      <c r="I25" s="26"/>
      <c r="J25" s="28"/>
      <c r="K25" s="28"/>
      <c r="L25" s="28"/>
      <c r="M25" s="28"/>
    </row>
    <row r="26" spans="1:13">
      <c r="A26" s="35">
        <v>13</v>
      </c>
      <c r="B26" s="30" t="s">
        <v>31</v>
      </c>
      <c r="C26" s="24"/>
      <c r="D26" s="24"/>
      <c r="E26" s="24">
        <v>0</v>
      </c>
      <c r="F26" s="6"/>
      <c r="G26" s="51">
        <v>13</v>
      </c>
      <c r="H26" s="30" t="s">
        <v>57</v>
      </c>
      <c r="I26" s="24"/>
      <c r="J26" s="26"/>
      <c r="K26" s="26"/>
      <c r="L26" s="26"/>
      <c r="M26" s="26">
        <f>SUM(K26:L26)</f>
        <v>0</v>
      </c>
    </row>
    <row r="27" spans="1:13">
      <c r="A27" s="32">
        <v>70</v>
      </c>
      <c r="B27" s="30" t="s">
        <v>33</v>
      </c>
      <c r="C27" s="52"/>
      <c r="D27" s="24"/>
      <c r="E27" s="24" t="e">
        <v>#REF!</v>
      </c>
      <c r="F27" s="6"/>
      <c r="G27" s="51">
        <v>106</v>
      </c>
      <c r="H27" s="30" t="s">
        <v>58</v>
      </c>
      <c r="I27" s="24"/>
      <c r="J27" s="24"/>
      <c r="K27" s="24"/>
      <c r="L27" s="24"/>
      <c r="M27" s="26">
        <f t="shared" ref="M27:M37" si="2">SUM(K27:L27)</f>
        <v>0</v>
      </c>
    </row>
    <row r="28" spans="1:13">
      <c r="A28" s="32">
        <v>74</v>
      </c>
      <c r="B28" s="30" t="s">
        <v>34</v>
      </c>
      <c r="C28" s="52"/>
      <c r="D28" s="24"/>
      <c r="E28" s="24"/>
      <c r="F28" s="6"/>
      <c r="G28" s="51">
        <v>165</v>
      </c>
      <c r="H28" s="30" t="s">
        <v>59</v>
      </c>
      <c r="I28" s="24"/>
      <c r="J28" s="24"/>
      <c r="K28" s="24"/>
      <c r="L28" s="24"/>
      <c r="M28" s="26">
        <f t="shared" si="2"/>
        <v>0</v>
      </c>
    </row>
    <row r="29" spans="1:13">
      <c r="A29" s="32">
        <v>75</v>
      </c>
      <c r="B29" s="30" t="s">
        <v>35</v>
      </c>
      <c r="C29" s="24"/>
      <c r="D29" s="24"/>
      <c r="E29" s="24"/>
      <c r="F29" s="6"/>
      <c r="G29" s="51"/>
      <c r="H29" s="30"/>
      <c r="I29" s="24"/>
      <c r="J29" s="24"/>
      <c r="K29" s="24"/>
      <c r="L29" s="24"/>
      <c r="M29" s="26">
        <f t="shared" si="2"/>
        <v>0</v>
      </c>
    </row>
    <row r="30" spans="1:13">
      <c r="A30" s="32">
        <v>76</v>
      </c>
      <c r="B30" s="30" t="s">
        <v>36</v>
      </c>
      <c r="C30" s="24"/>
      <c r="D30" s="24"/>
      <c r="E30" s="24"/>
      <c r="F30" s="6"/>
      <c r="G30" s="29"/>
      <c r="H30" s="30"/>
      <c r="I30" s="24"/>
      <c r="J30" s="24"/>
      <c r="K30" s="24"/>
      <c r="L30" s="24"/>
      <c r="M30" s="26">
        <f t="shared" si="2"/>
        <v>0</v>
      </c>
    </row>
    <row r="31" spans="1:13">
      <c r="A31" s="32">
        <v>77</v>
      </c>
      <c r="B31" s="30" t="s">
        <v>37</v>
      </c>
      <c r="C31" s="24"/>
      <c r="D31" s="24"/>
      <c r="E31" s="24"/>
      <c r="F31" s="6"/>
      <c r="G31" s="51"/>
      <c r="H31" s="30"/>
      <c r="I31" s="24"/>
      <c r="J31" s="24"/>
      <c r="K31" s="24"/>
      <c r="L31" s="24"/>
      <c r="M31" s="26">
        <f t="shared" si="2"/>
        <v>0</v>
      </c>
    </row>
    <row r="32" spans="1:13">
      <c r="A32" s="32"/>
      <c r="B32" s="30"/>
      <c r="C32" s="24"/>
      <c r="D32" s="28"/>
      <c r="E32" s="28"/>
      <c r="F32" s="6"/>
      <c r="G32" s="51"/>
      <c r="H32" s="30"/>
      <c r="I32" s="24"/>
      <c r="J32" s="24"/>
      <c r="K32" s="24"/>
      <c r="L32" s="24"/>
      <c r="M32" s="26">
        <f t="shared" si="2"/>
        <v>0</v>
      </c>
    </row>
    <row r="33" spans="1:13">
      <c r="A33" s="35">
        <v>42</v>
      </c>
      <c r="B33" s="53" t="s">
        <v>38</v>
      </c>
      <c r="C33" s="24"/>
      <c r="D33" s="24"/>
      <c r="E33" s="24"/>
      <c r="F33" s="6"/>
      <c r="G33" s="29">
        <v>21</v>
      </c>
      <c r="H33" s="17" t="s">
        <v>39</v>
      </c>
      <c r="I33" s="24"/>
      <c r="J33" s="24"/>
      <c r="K33" s="24"/>
      <c r="L33" s="24"/>
      <c r="M33" s="26">
        <f>+E17</f>
        <v>10000</v>
      </c>
    </row>
    <row r="34" spans="1:13">
      <c r="A34" s="35"/>
      <c r="B34" s="53"/>
      <c r="C34" s="24"/>
      <c r="D34" s="24"/>
      <c r="E34" s="24"/>
      <c r="F34" s="6"/>
      <c r="G34" s="29">
        <v>40</v>
      </c>
      <c r="H34" s="30" t="s">
        <v>25</v>
      </c>
      <c r="I34" s="24"/>
      <c r="J34" s="24"/>
      <c r="K34" s="24"/>
      <c r="L34" s="24"/>
      <c r="M34" s="26"/>
    </row>
    <row r="35" spans="1:13">
      <c r="A35" s="27"/>
      <c r="B35" s="27"/>
      <c r="C35" s="27"/>
      <c r="D35" s="28"/>
      <c r="E35" s="28"/>
      <c r="F35" s="6"/>
      <c r="G35" s="29"/>
      <c r="H35" s="30"/>
      <c r="I35" s="24"/>
      <c r="J35" s="24"/>
      <c r="K35" s="24"/>
      <c r="L35" s="24"/>
      <c r="M35" s="26">
        <f t="shared" si="2"/>
        <v>0</v>
      </c>
    </row>
    <row r="36" spans="1:13" s="58" customFormat="1">
      <c r="A36" s="54">
        <v>2</v>
      </c>
      <c r="B36" s="39" t="s">
        <v>40</v>
      </c>
      <c r="C36" s="55"/>
      <c r="D36" s="55"/>
      <c r="E36" s="55"/>
      <c r="F36" s="56"/>
      <c r="G36" s="38">
        <v>1</v>
      </c>
      <c r="H36" s="39" t="s">
        <v>40</v>
      </c>
      <c r="I36" s="55"/>
      <c r="J36" s="57"/>
      <c r="K36" s="57"/>
      <c r="L36" s="57"/>
      <c r="M36" s="26"/>
    </row>
    <row r="37" spans="1:13">
      <c r="A37" s="44"/>
      <c r="B37" s="44"/>
      <c r="C37" s="47"/>
      <c r="D37" s="47"/>
      <c r="E37" s="47"/>
      <c r="F37" s="6"/>
      <c r="G37" s="43"/>
      <c r="H37" s="44"/>
      <c r="I37" s="47"/>
      <c r="J37" s="47"/>
      <c r="K37" s="47"/>
      <c r="L37" s="47"/>
      <c r="M37" s="26">
        <f t="shared" si="2"/>
        <v>0</v>
      </c>
    </row>
    <row r="38" spans="1:13" s="15" customFormat="1">
      <c r="A38" s="283" t="s">
        <v>41</v>
      </c>
      <c r="B38" s="283"/>
      <c r="C38" s="59"/>
      <c r="D38" s="59">
        <f>D24-D5</f>
        <v>0</v>
      </c>
      <c r="E38" s="59" t="e">
        <f>E24-E5</f>
        <v>#REF!</v>
      </c>
      <c r="F38" s="11"/>
      <c r="G38" s="283" t="s">
        <v>41</v>
      </c>
      <c r="H38" s="283"/>
      <c r="I38" s="59"/>
      <c r="J38" s="59">
        <f>J24-J5</f>
        <v>0</v>
      </c>
      <c r="K38" s="59"/>
      <c r="L38" s="59"/>
      <c r="M38" s="59" t="e">
        <f>M24-M5-M36</f>
        <v>#REF!</v>
      </c>
    </row>
    <row r="39" spans="1:13">
      <c r="A39" s="283" t="s">
        <v>43</v>
      </c>
      <c r="B39" s="283"/>
      <c r="C39" s="60"/>
      <c r="D39" s="60">
        <f>D38+D14-D33</f>
        <v>0</v>
      </c>
      <c r="E39" s="60" t="e">
        <f>E38-E33+E14</f>
        <v>#REF!</v>
      </c>
      <c r="F39" s="6"/>
      <c r="G39" s="6"/>
    </row>
    <row r="40" spans="1:13">
      <c r="A40" s="283" t="s">
        <v>44</v>
      </c>
      <c r="B40" s="283"/>
      <c r="C40" s="60"/>
      <c r="D40" s="60"/>
      <c r="E40" s="60">
        <f>M12</f>
        <v>0</v>
      </c>
      <c r="F40" s="6"/>
      <c r="G40" s="6"/>
    </row>
    <row r="41" spans="1:13">
      <c r="A41" s="283" t="s">
        <v>45</v>
      </c>
      <c r="B41" s="283"/>
      <c r="C41" s="60"/>
      <c r="D41" s="60"/>
      <c r="E41" s="60" t="e">
        <f>E39-E40</f>
        <v>#REF!</v>
      </c>
      <c r="F41" s="6"/>
      <c r="G41" s="6"/>
    </row>
    <row r="42" spans="1:13">
      <c r="A42" s="289" t="s">
        <v>46</v>
      </c>
      <c r="B42" s="289"/>
      <c r="C42" s="80"/>
      <c r="D42" s="80"/>
      <c r="E42" s="80"/>
      <c r="F42" s="6"/>
      <c r="G42" s="6"/>
    </row>
    <row r="43" spans="1:13">
      <c r="A43" s="283" t="s">
        <v>60</v>
      </c>
      <c r="B43" s="283"/>
      <c r="C43" s="81"/>
      <c r="D43" s="82"/>
      <c r="E43" s="82"/>
    </row>
    <row r="45" spans="1:13" ht="45">
      <c r="B45" s="65"/>
      <c r="C45" s="66" t="s">
        <v>47</v>
      </c>
      <c r="D45" s="66" t="s">
        <v>48</v>
      </c>
      <c r="E45" s="66" t="s">
        <v>49</v>
      </c>
      <c r="F45" s="66" t="s">
        <v>8</v>
      </c>
      <c r="G45" s="67" t="s">
        <v>50</v>
      </c>
      <c r="H45" s="68"/>
    </row>
    <row r="46" spans="1:13">
      <c r="B46" s="69" t="s">
        <v>51</v>
      </c>
      <c r="C46" s="70">
        <f>C36</f>
        <v>0</v>
      </c>
      <c r="D46" s="70">
        <f>D5</f>
        <v>0</v>
      </c>
      <c r="E46" s="70">
        <f>D24</f>
        <v>0</v>
      </c>
      <c r="F46" s="70"/>
      <c r="G46" s="71">
        <f>(C46-D46)+(E46-F46)</f>
        <v>0</v>
      </c>
      <c r="H46" s="72"/>
    </row>
    <row r="47" spans="1:13" ht="15.75" thickBot="1">
      <c r="B47" s="69" t="s">
        <v>52</v>
      </c>
      <c r="C47" s="70">
        <f>I36</f>
        <v>0</v>
      </c>
      <c r="D47" s="70">
        <f>J5</f>
        <v>0</v>
      </c>
      <c r="E47" s="70">
        <f>J24</f>
        <v>0</v>
      </c>
      <c r="F47" s="70"/>
      <c r="G47" s="73">
        <f>C47-D47+E47+F47</f>
        <v>0</v>
      </c>
      <c r="H47" s="72"/>
    </row>
    <row r="48" spans="1:13" ht="15.75" thickBot="1">
      <c r="G48" s="74">
        <f>SUM(G46:G47)</f>
        <v>0</v>
      </c>
    </row>
    <row r="50" spans="3:6">
      <c r="C50" t="s">
        <v>61</v>
      </c>
      <c r="D50">
        <v>-54101.55</v>
      </c>
      <c r="E50">
        <v>0</v>
      </c>
      <c r="F50">
        <f>SUM(D50:E50)</f>
        <v>-54101.55</v>
      </c>
    </row>
    <row r="51" spans="3:6">
      <c r="C51" s="83" t="s">
        <v>62</v>
      </c>
      <c r="D51" s="83"/>
      <c r="E51" s="83"/>
      <c r="F51" s="84">
        <f>E47+C47-D47</f>
        <v>0</v>
      </c>
    </row>
    <row r="53" spans="3:6">
      <c r="C53" s="75"/>
    </row>
  </sheetData>
  <mergeCells count="11">
    <mergeCell ref="A39:B39"/>
    <mergeCell ref="A40:B40"/>
    <mergeCell ref="A41:B41"/>
    <mergeCell ref="A42:B42"/>
    <mergeCell ref="A43:B43"/>
    <mergeCell ref="A3:E3"/>
    <mergeCell ref="G3:M3"/>
    <mergeCell ref="A22:E22"/>
    <mergeCell ref="G22:M22"/>
    <mergeCell ref="A38:B38"/>
    <mergeCell ref="G38:H38"/>
  </mergeCells>
  <pageMargins left="0.31496062992125984" right="0.31496062992125984" top="0.35433070866141736" bottom="0.35433070866141736" header="0" footer="0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N44"/>
  <sheetViews>
    <sheetView topLeftCell="A7" zoomScaleNormal="100" workbookViewId="0">
      <selection activeCell="L8" sqref="L8"/>
    </sheetView>
  </sheetViews>
  <sheetFormatPr baseColWidth="10" defaultRowHeight="15"/>
  <cols>
    <col min="2" max="2" width="41.28515625" bestFit="1" customWidth="1"/>
    <col min="3" max="4" width="15.85546875" bestFit="1" customWidth="1"/>
    <col min="5" max="5" width="18.140625" bestFit="1" customWidth="1"/>
    <col min="6" max="6" width="10.85546875" customWidth="1"/>
    <col min="7" max="7" width="12.7109375" bestFit="1" customWidth="1"/>
    <col min="8" max="8" width="35.7109375" bestFit="1" customWidth="1"/>
    <col min="9" max="9" width="14.5703125" customWidth="1"/>
    <col min="10" max="10" width="14.28515625" bestFit="1" customWidth="1"/>
    <col min="11" max="11" width="13.140625" bestFit="1" customWidth="1"/>
    <col min="12" max="12" width="15.85546875" style="5" bestFit="1" customWidth="1"/>
    <col min="13" max="13" width="15.85546875" bestFit="1" customWidth="1"/>
  </cols>
  <sheetData>
    <row r="1" spans="1:13" s="187" customFormat="1" ht="25.5">
      <c r="A1" s="185" t="s">
        <v>91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  <c r="M1" s="185"/>
    </row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ht="38.25">
      <c r="A4" s="7" t="s">
        <v>2</v>
      </c>
      <c r="B4" s="7" t="s">
        <v>3</v>
      </c>
      <c r="C4" s="8" t="s">
        <v>4</v>
      </c>
      <c r="D4" s="14" t="s">
        <v>5</v>
      </c>
      <c r="E4" s="14" t="s">
        <v>6</v>
      </c>
      <c r="F4" s="11"/>
      <c r="G4" s="12" t="s">
        <v>2</v>
      </c>
      <c r="H4" s="7" t="s">
        <v>3</v>
      </c>
      <c r="I4" s="13" t="s">
        <v>4</v>
      </c>
      <c r="J4" s="14" t="s">
        <v>7</v>
      </c>
      <c r="K4" s="14" t="s">
        <v>55</v>
      </c>
      <c r="L4" s="10" t="s">
        <v>56</v>
      </c>
      <c r="M4" s="14" t="s">
        <v>6</v>
      </c>
    </row>
    <row r="5" spans="1:13">
      <c r="A5" s="16"/>
      <c r="B5" s="17"/>
      <c r="C5" s="18">
        <f>SUM(C7:C17)</f>
        <v>3188530</v>
      </c>
      <c r="D5" s="129">
        <f>SUM(D7:D17)</f>
        <v>2914595.83</v>
      </c>
      <c r="E5" s="129" t="e">
        <f>SUM(E7:E20)</f>
        <v>#REF!</v>
      </c>
      <c r="F5" s="6"/>
      <c r="G5" s="21"/>
      <c r="H5" s="22"/>
      <c r="I5" s="23">
        <f>SUM(I7:I17)</f>
        <v>806302.99999999988</v>
      </c>
      <c r="J5" s="20">
        <f>SUM(J7:J17)</f>
        <v>513845.39999999997</v>
      </c>
      <c r="K5" s="20" t="e">
        <f t="shared" ref="K5:M5" si="0">SUM(K7:K17)</f>
        <v>#REF!</v>
      </c>
      <c r="L5" s="20" t="e">
        <f t="shared" si="0"/>
        <v>#REF!</v>
      </c>
      <c r="M5" s="20" t="e">
        <f t="shared" si="0"/>
        <v>#REF!</v>
      </c>
    </row>
    <row r="6" spans="1:13">
      <c r="A6" s="16"/>
      <c r="B6" s="17"/>
      <c r="C6" s="24"/>
      <c r="D6" s="77"/>
      <c r="E6" s="77"/>
      <c r="F6" s="6"/>
      <c r="G6" s="17"/>
      <c r="H6" s="22"/>
      <c r="I6" s="26"/>
      <c r="J6" s="27"/>
      <c r="K6" s="27"/>
      <c r="L6" s="28"/>
      <c r="M6" s="27"/>
    </row>
    <row r="7" spans="1:13">
      <c r="A7" s="29">
        <v>11</v>
      </c>
      <c r="B7" s="30" t="s">
        <v>11</v>
      </c>
      <c r="C7" s="24">
        <v>1062777.94</v>
      </c>
      <c r="D7" s="24">
        <f>932993.13+31178.9</f>
        <v>964172.03</v>
      </c>
      <c r="E7" s="24" t="e">
        <v>#REF!</v>
      </c>
      <c r="F7" s="6"/>
      <c r="G7" s="32">
        <v>20</v>
      </c>
      <c r="H7" s="33" t="s">
        <v>12</v>
      </c>
      <c r="I7" s="24">
        <v>19100</v>
      </c>
      <c r="J7" s="26">
        <v>16740</v>
      </c>
      <c r="K7" s="26"/>
      <c r="L7" s="26" t="e">
        <v>#REF!</v>
      </c>
      <c r="M7" s="26" t="e">
        <v>#REF!</v>
      </c>
    </row>
    <row r="8" spans="1:13">
      <c r="A8" s="29">
        <v>12</v>
      </c>
      <c r="B8" s="30" t="s">
        <v>13</v>
      </c>
      <c r="C8" s="24">
        <v>0</v>
      </c>
      <c r="D8" s="24"/>
      <c r="E8" s="24"/>
      <c r="F8" s="6"/>
      <c r="G8" s="32">
        <v>21</v>
      </c>
      <c r="H8" s="33" t="s">
        <v>14</v>
      </c>
      <c r="I8" s="24">
        <v>337770.43</v>
      </c>
      <c r="J8" s="24">
        <v>119970.93</v>
      </c>
      <c r="K8" s="24" t="e">
        <v>#REF!</v>
      </c>
      <c r="L8" s="24" t="e">
        <v>#REF!</v>
      </c>
      <c r="M8" s="26" t="e">
        <v>#REF!</v>
      </c>
    </row>
    <row r="9" spans="1:13">
      <c r="A9" s="29">
        <v>14</v>
      </c>
      <c r="B9" s="30" t="s">
        <v>15</v>
      </c>
      <c r="C9" s="24">
        <v>330000</v>
      </c>
      <c r="D9" s="24">
        <v>199740</v>
      </c>
      <c r="E9" s="24" t="e">
        <v>#REF!</v>
      </c>
      <c r="F9" s="6"/>
      <c r="G9" s="32">
        <v>22</v>
      </c>
      <c r="H9" s="33" t="s">
        <v>16</v>
      </c>
      <c r="I9" s="24">
        <v>0</v>
      </c>
      <c r="J9" s="27"/>
      <c r="K9" s="27"/>
      <c r="L9" s="28"/>
      <c r="M9" s="26">
        <v>0</v>
      </c>
    </row>
    <row r="10" spans="1:13">
      <c r="A10" s="34">
        <v>65</v>
      </c>
      <c r="B10" s="30" t="s">
        <v>17</v>
      </c>
      <c r="C10" s="24">
        <v>1352892.62</v>
      </c>
      <c r="D10" s="24">
        <f>1190144.77+149768.99</f>
        <v>1339913.76</v>
      </c>
      <c r="E10" s="24" t="e">
        <v>#REF!</v>
      </c>
      <c r="F10" s="6"/>
      <c r="G10" s="32">
        <v>23</v>
      </c>
      <c r="H10" s="33" t="s">
        <v>18</v>
      </c>
      <c r="I10" s="24">
        <v>231902.74</v>
      </c>
      <c r="J10" s="24">
        <v>201225.87</v>
      </c>
      <c r="K10" s="24" t="e">
        <v>#REF!</v>
      </c>
      <c r="L10" s="24" t="e">
        <v>#REF!</v>
      </c>
      <c r="M10" s="26" t="e">
        <v>#REF!</v>
      </c>
    </row>
    <row r="11" spans="1:13">
      <c r="A11" s="34">
        <v>66</v>
      </c>
      <c r="B11" s="30" t="s">
        <v>19</v>
      </c>
      <c r="C11" s="24">
        <v>88331</v>
      </c>
      <c r="D11" s="24">
        <f>79999.05+2004.42</f>
        <v>82003.47</v>
      </c>
      <c r="E11" s="24" t="e">
        <v>#REF!</v>
      </c>
      <c r="F11" s="6"/>
      <c r="G11" s="32">
        <v>13</v>
      </c>
      <c r="H11" s="33" t="s">
        <v>20</v>
      </c>
      <c r="I11" s="24">
        <v>0</v>
      </c>
      <c r="J11" s="24">
        <v>0</v>
      </c>
      <c r="K11" s="24"/>
      <c r="L11" s="24"/>
      <c r="M11" s="26">
        <v>0</v>
      </c>
    </row>
    <row r="12" spans="1:13">
      <c r="A12" s="34">
        <v>67</v>
      </c>
      <c r="B12" s="30" t="s">
        <v>21</v>
      </c>
      <c r="C12" s="24">
        <v>33000</v>
      </c>
      <c r="D12" s="24">
        <v>29912.959999999999</v>
      </c>
      <c r="E12" s="24" t="e">
        <v>#REF!</v>
      </c>
      <c r="F12" s="6"/>
      <c r="G12" s="32">
        <v>16</v>
      </c>
      <c r="H12" s="33" t="s">
        <v>22</v>
      </c>
      <c r="I12" s="24">
        <v>113130.24000000001</v>
      </c>
      <c r="J12" s="24">
        <v>113130.23</v>
      </c>
      <c r="K12" s="24"/>
      <c r="L12" s="24" t="e">
        <v>#REF!</v>
      </c>
      <c r="M12" s="26" t="e">
        <v>#REF!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4"/>
      <c r="F13" s="6"/>
      <c r="G13" s="27"/>
      <c r="I13" s="27"/>
      <c r="J13" s="27"/>
      <c r="K13" s="27"/>
      <c r="L13" s="28"/>
      <c r="M13" s="26">
        <v>0</v>
      </c>
    </row>
    <row r="14" spans="1:13">
      <c r="A14" s="29">
        <v>42</v>
      </c>
      <c r="B14" s="30" t="s">
        <v>24</v>
      </c>
      <c r="C14" s="24">
        <v>299313.57</v>
      </c>
      <c r="D14" s="24">
        <v>298853.61</v>
      </c>
      <c r="E14" s="24" t="e">
        <v>#REF!</v>
      </c>
      <c r="F14" s="6"/>
      <c r="G14" s="35">
        <v>40</v>
      </c>
      <c r="H14" s="33" t="s">
        <v>25</v>
      </c>
      <c r="I14" s="24">
        <v>104399.59</v>
      </c>
      <c r="J14" s="24">
        <v>62778.37</v>
      </c>
      <c r="K14" s="24"/>
      <c r="L14" s="24" t="e">
        <v>#REF!</v>
      </c>
      <c r="M14" s="26" t="e">
        <v>#REF!</v>
      </c>
    </row>
    <row r="15" spans="1:13">
      <c r="A15" s="16"/>
      <c r="B15" s="17"/>
      <c r="C15" s="24"/>
      <c r="D15" s="24"/>
      <c r="E15" s="24"/>
      <c r="F15" s="6"/>
      <c r="G15" s="36"/>
      <c r="H15" s="37"/>
      <c r="I15" s="24"/>
      <c r="J15" s="24"/>
      <c r="K15" s="24"/>
      <c r="L15" s="24"/>
      <c r="M15" s="26">
        <v>0</v>
      </c>
    </row>
    <row r="16" spans="1:13">
      <c r="A16" s="29">
        <v>22</v>
      </c>
      <c r="B16" s="30" t="s">
        <v>26</v>
      </c>
      <c r="C16" s="24">
        <v>0</v>
      </c>
      <c r="D16" s="24"/>
      <c r="E16" s="24"/>
      <c r="F16" s="6"/>
      <c r="G16" s="188"/>
      <c r="H16" s="189"/>
      <c r="I16" s="190"/>
      <c r="J16" s="190"/>
      <c r="K16" s="190"/>
      <c r="L16" s="191"/>
      <c r="M16" s="192">
        <v>0</v>
      </c>
    </row>
    <row r="17" spans="1:14">
      <c r="A17" s="29">
        <v>23</v>
      </c>
      <c r="B17" s="30" t="s">
        <v>28</v>
      </c>
      <c r="C17" s="24">
        <v>22214.87</v>
      </c>
      <c r="D17" s="24">
        <v>0</v>
      </c>
      <c r="E17" s="24"/>
      <c r="F17" s="6"/>
      <c r="G17" s="32"/>
      <c r="H17" s="33"/>
      <c r="I17" s="24"/>
      <c r="J17" s="24"/>
      <c r="K17" s="24"/>
      <c r="L17" s="24"/>
      <c r="M17" s="26">
        <v>0</v>
      </c>
    </row>
    <row r="18" spans="1:14">
      <c r="A18" s="29"/>
      <c r="B18" s="30"/>
      <c r="C18" s="24"/>
      <c r="D18" s="131"/>
      <c r="E18" s="131"/>
      <c r="F18" s="6"/>
      <c r="G18" s="32"/>
      <c r="H18" s="33"/>
      <c r="I18" s="24"/>
      <c r="J18" s="24"/>
      <c r="K18" s="24"/>
      <c r="L18" s="24"/>
      <c r="M18" s="26">
        <v>0</v>
      </c>
    </row>
    <row r="19" spans="1:14">
      <c r="A19" s="193">
        <v>678</v>
      </c>
      <c r="B19" s="194" t="s">
        <v>92</v>
      </c>
      <c r="C19" s="195"/>
      <c r="D19" s="196"/>
      <c r="E19" s="197" t="e">
        <v>#REF!</v>
      </c>
      <c r="F19" s="6"/>
      <c r="G19" s="198">
        <v>1068</v>
      </c>
      <c r="H19" s="199" t="s">
        <v>93</v>
      </c>
      <c r="I19" s="200"/>
      <c r="J19" s="200"/>
      <c r="K19" s="200"/>
      <c r="L19" s="201"/>
      <c r="M19" s="195" t="e">
        <v>#REF!</v>
      </c>
    </row>
    <row r="20" spans="1:14">
      <c r="A20" s="43"/>
      <c r="B20" s="44"/>
      <c r="C20" s="45"/>
      <c r="D20" s="79"/>
      <c r="E20" s="79"/>
      <c r="F20" s="6"/>
      <c r="G20" s="48"/>
      <c r="H20" s="49"/>
      <c r="I20" s="47"/>
      <c r="J20" s="47"/>
      <c r="K20" s="47"/>
      <c r="L20" s="47"/>
      <c r="M20" s="47">
        <v>0</v>
      </c>
    </row>
    <row r="21" spans="1:14">
      <c r="A21" s="6"/>
      <c r="B21" s="6"/>
      <c r="C21" s="6"/>
      <c r="D21" s="50"/>
      <c r="E21" s="202"/>
      <c r="F21" s="6"/>
      <c r="G21" s="6"/>
      <c r="H21" s="6"/>
      <c r="I21" s="6"/>
      <c r="J21" s="6"/>
    </row>
    <row r="22" spans="1:14">
      <c r="A22" s="281" t="s">
        <v>29</v>
      </c>
      <c r="B22" s="282"/>
      <c r="C22" s="282"/>
      <c r="D22" s="282"/>
      <c r="E22" s="282"/>
      <c r="F22" s="6"/>
      <c r="G22" s="281" t="s">
        <v>30</v>
      </c>
      <c r="H22" s="282"/>
      <c r="I22" s="282"/>
      <c r="J22" s="282"/>
      <c r="K22" s="282"/>
      <c r="L22" s="282"/>
      <c r="M22" s="282"/>
    </row>
    <row r="23" spans="1:14" ht="38.25">
      <c r="A23" s="7" t="s">
        <v>2</v>
      </c>
      <c r="B23" s="7" t="s">
        <v>3</v>
      </c>
      <c r="C23" s="8" t="s">
        <v>4</v>
      </c>
      <c r="D23" s="14" t="s">
        <v>5</v>
      </c>
      <c r="E23" s="14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4" t="s">
        <v>55</v>
      </c>
      <c r="L23" s="10" t="s">
        <v>56</v>
      </c>
      <c r="M23" s="14" t="s">
        <v>6</v>
      </c>
    </row>
    <row r="24" spans="1:14">
      <c r="A24" s="21"/>
      <c r="B24" s="21"/>
      <c r="C24" s="23">
        <f>SUM(C26:C37)</f>
        <v>3188529.9999999995</v>
      </c>
      <c r="D24" s="20">
        <f>SUM(D26:D37)</f>
        <v>3190344.9400000004</v>
      </c>
      <c r="E24" s="20" t="e">
        <f>SUM(E26:E38)</f>
        <v>#REF!</v>
      </c>
      <c r="F24" s="6"/>
      <c r="G24" s="16"/>
      <c r="H24" s="17"/>
      <c r="I24" s="20">
        <f>SUM(I26:I37)</f>
        <v>806303</v>
      </c>
      <c r="J24" s="23">
        <f>SUM(J26:J37)</f>
        <v>298853.61</v>
      </c>
      <c r="K24" s="23">
        <f t="shared" ref="K24:M24" si="1">SUM(K26:K37)</f>
        <v>0</v>
      </c>
      <c r="L24" s="23" t="e">
        <f t="shared" si="1"/>
        <v>#REF!</v>
      </c>
      <c r="M24" s="23" t="e">
        <f t="shared" si="1"/>
        <v>#REF!</v>
      </c>
    </row>
    <row r="25" spans="1:14">
      <c r="A25" s="17"/>
      <c r="B25" s="17"/>
      <c r="C25" s="26"/>
      <c r="D25" s="26"/>
      <c r="E25" s="26"/>
      <c r="F25" s="6"/>
      <c r="G25" s="16"/>
      <c r="H25" s="17"/>
      <c r="I25" s="26"/>
      <c r="J25" s="28"/>
      <c r="K25" s="28"/>
      <c r="L25" s="28"/>
      <c r="M25" s="28"/>
    </row>
    <row r="26" spans="1:14">
      <c r="A26" s="35">
        <v>13</v>
      </c>
      <c r="B26" s="30" t="s">
        <v>31</v>
      </c>
      <c r="C26" s="24">
        <v>0</v>
      </c>
      <c r="D26" s="24">
        <v>51899.81</v>
      </c>
      <c r="E26" s="24"/>
      <c r="F26" s="6"/>
      <c r="G26" s="51">
        <v>13</v>
      </c>
      <c r="H26" s="30" t="s">
        <v>57</v>
      </c>
      <c r="I26" s="24">
        <v>65000</v>
      </c>
      <c r="J26" s="26">
        <v>0</v>
      </c>
      <c r="K26" s="26">
        <v>0</v>
      </c>
      <c r="L26" s="26" t="e">
        <v>#REF!</v>
      </c>
      <c r="M26" s="26" t="e">
        <f>K26+L26</f>
        <v>#REF!</v>
      </c>
      <c r="N26" s="76"/>
    </row>
    <row r="27" spans="1:14">
      <c r="A27" s="32">
        <v>70</v>
      </c>
      <c r="B27" s="30" t="s">
        <v>33</v>
      </c>
      <c r="C27" s="52">
        <v>2876149.3</v>
      </c>
      <c r="D27" s="24">
        <f>2625885.81+439432.18</f>
        <v>3065317.99</v>
      </c>
      <c r="E27" s="24" t="e">
        <v>#REF!</v>
      </c>
      <c r="F27" s="6"/>
      <c r="G27" s="51"/>
      <c r="H27" s="30"/>
      <c r="I27" s="24"/>
      <c r="J27" s="24"/>
      <c r="K27" s="24"/>
      <c r="L27" s="24"/>
      <c r="M27" s="26">
        <f t="shared" ref="M27:M38" si="2">K27+L27</f>
        <v>0</v>
      </c>
    </row>
    <row r="28" spans="1:14">
      <c r="A28" s="32">
        <v>74</v>
      </c>
      <c r="B28" s="30" t="s">
        <v>34</v>
      </c>
      <c r="C28" s="52">
        <v>0</v>
      </c>
      <c r="D28" s="24">
        <v>3264.54</v>
      </c>
      <c r="E28" s="24"/>
      <c r="F28" s="6"/>
      <c r="G28" s="203">
        <v>1068</v>
      </c>
      <c r="H28" s="194" t="s">
        <v>93</v>
      </c>
      <c r="I28" s="195"/>
      <c r="J28" s="195"/>
      <c r="K28" s="195"/>
      <c r="L28" s="195"/>
      <c r="M28" s="195" t="e">
        <f>GETPIVOTDATA("Somme de ARBITRE 2019",[2]TCD!$A$3,"SECTION","I","D/R","R","CHAPITRE","1068")</f>
        <v>#REF!</v>
      </c>
    </row>
    <row r="29" spans="1:14">
      <c r="A29" s="32">
        <v>75</v>
      </c>
      <c r="B29" s="30" t="s">
        <v>35</v>
      </c>
      <c r="C29" s="24">
        <v>0</v>
      </c>
      <c r="D29" s="24">
        <v>0</v>
      </c>
      <c r="E29" s="24" t="e">
        <v>#REF!</v>
      </c>
      <c r="F29" s="6"/>
      <c r="G29" s="51"/>
      <c r="H29" s="30"/>
      <c r="I29" s="24"/>
      <c r="J29" s="24"/>
      <c r="K29" s="24"/>
      <c r="L29" s="24"/>
      <c r="M29" s="26">
        <f t="shared" si="2"/>
        <v>0</v>
      </c>
    </row>
    <row r="30" spans="1:14">
      <c r="A30" s="32">
        <v>76</v>
      </c>
      <c r="B30" s="30" t="s">
        <v>36</v>
      </c>
      <c r="C30" s="24">
        <v>0</v>
      </c>
      <c r="D30" s="24">
        <v>0</v>
      </c>
      <c r="E30" s="24"/>
      <c r="F30" s="6"/>
      <c r="G30" s="51">
        <v>10</v>
      </c>
      <c r="H30" s="30" t="s">
        <v>94</v>
      </c>
      <c r="I30" s="24"/>
      <c r="J30" s="24"/>
      <c r="K30" s="24"/>
      <c r="L30" s="24" t="e">
        <v>#REF!</v>
      </c>
      <c r="M30" s="26" t="e">
        <f t="shared" si="2"/>
        <v>#REF!</v>
      </c>
    </row>
    <row r="31" spans="1:14">
      <c r="A31" s="32">
        <v>77</v>
      </c>
      <c r="B31" s="30" t="s">
        <v>37</v>
      </c>
      <c r="C31" s="24">
        <v>2200</v>
      </c>
      <c r="D31" s="24">
        <v>7084.23</v>
      </c>
      <c r="E31" s="24"/>
      <c r="F31" s="6"/>
      <c r="G31" s="51"/>
      <c r="H31" s="30"/>
      <c r="I31" s="24"/>
      <c r="J31" s="24"/>
      <c r="K31" s="24"/>
      <c r="L31" s="24"/>
      <c r="M31" s="26">
        <f t="shared" si="2"/>
        <v>0</v>
      </c>
    </row>
    <row r="32" spans="1:14">
      <c r="A32" s="32"/>
      <c r="B32" s="30"/>
      <c r="C32" s="24"/>
      <c r="D32" s="28"/>
      <c r="E32" s="28"/>
      <c r="F32" s="6"/>
      <c r="G32" s="51"/>
      <c r="H32" s="30"/>
      <c r="I32" s="24"/>
      <c r="J32" s="24"/>
      <c r="K32" s="24"/>
      <c r="L32" s="24"/>
      <c r="M32" s="26">
        <f t="shared" si="2"/>
        <v>0</v>
      </c>
    </row>
    <row r="33" spans="1:13">
      <c r="A33" s="35">
        <v>42</v>
      </c>
      <c r="B33" s="53" t="s">
        <v>38</v>
      </c>
      <c r="C33" s="24">
        <v>104399.59</v>
      </c>
      <c r="D33" s="24">
        <v>62778.37</v>
      </c>
      <c r="E33" s="24" t="e">
        <v>#REF!</v>
      </c>
      <c r="F33" s="6"/>
      <c r="G33" s="29">
        <v>21</v>
      </c>
      <c r="H33" s="53" t="s">
        <v>39</v>
      </c>
      <c r="I33" s="24">
        <v>22214.87</v>
      </c>
      <c r="J33" s="24">
        <v>0</v>
      </c>
      <c r="K33" s="24"/>
      <c r="L33" s="24"/>
      <c r="M33" s="26">
        <f t="shared" si="2"/>
        <v>0</v>
      </c>
    </row>
    <row r="34" spans="1:13">
      <c r="A34" s="35"/>
      <c r="B34" s="53"/>
      <c r="C34" s="24"/>
      <c r="D34" s="24"/>
      <c r="E34" s="24"/>
      <c r="F34" s="6"/>
      <c r="G34" s="29">
        <v>40</v>
      </c>
      <c r="H34" s="30" t="s">
        <v>25</v>
      </c>
      <c r="I34" s="24">
        <v>299313.57</v>
      </c>
      <c r="J34" s="24">
        <v>298853.61</v>
      </c>
      <c r="K34" s="24"/>
      <c r="L34" s="24" t="e">
        <v>#REF!</v>
      </c>
      <c r="M34" s="26" t="e">
        <f t="shared" si="2"/>
        <v>#REF!</v>
      </c>
    </row>
    <row r="35" spans="1:13">
      <c r="A35" s="198">
        <v>778</v>
      </c>
      <c r="B35" s="198" t="s">
        <v>93</v>
      </c>
      <c r="C35" s="200"/>
      <c r="D35" s="201"/>
      <c r="E35" s="201" t="e">
        <v>#REF!</v>
      </c>
      <c r="F35" s="6"/>
      <c r="G35" s="29"/>
      <c r="H35" s="30"/>
      <c r="I35" s="24"/>
      <c r="J35" s="24"/>
      <c r="K35" s="24"/>
      <c r="L35" s="24"/>
      <c r="M35" s="26">
        <f t="shared" si="2"/>
        <v>0</v>
      </c>
    </row>
    <row r="36" spans="1:13">
      <c r="A36" s="204" t="s">
        <v>87</v>
      </c>
      <c r="B36" s="198" t="s">
        <v>95</v>
      </c>
      <c r="C36" s="200"/>
      <c r="D36" s="201"/>
      <c r="E36" s="201" t="e">
        <v>#REF!</v>
      </c>
      <c r="F36" s="6"/>
      <c r="G36" s="204" t="s">
        <v>87</v>
      </c>
      <c r="H36" s="198" t="s">
        <v>95</v>
      </c>
      <c r="I36" s="200"/>
      <c r="J36" s="201"/>
      <c r="K36" s="201"/>
      <c r="L36" s="24"/>
      <c r="M36" s="195" t="e">
        <f>GETPIVOTDATA("Somme de ARBITRE 2019",[2]TCD!$A$3,"SECTION","I","D/R","R","CHAPITRE","001")-GETPIVOTDATA("Somme de ARBITRE 2019",[2]TCD!$A$3,"SECTION","I","D/R","D","CHAPITRE","001")</f>
        <v>#REF!</v>
      </c>
    </row>
    <row r="37" spans="1:13">
      <c r="A37" s="54">
        <v>2</v>
      </c>
      <c r="B37" s="39" t="s">
        <v>96</v>
      </c>
      <c r="C37" s="55">
        <v>205781.11</v>
      </c>
      <c r="D37" s="55">
        <v>0</v>
      </c>
      <c r="E37" s="55">
        <v>481530.22</v>
      </c>
      <c r="F37" s="56"/>
      <c r="G37" s="38">
        <v>1</v>
      </c>
      <c r="H37" s="39" t="s">
        <v>96</v>
      </c>
      <c r="I37" s="55">
        <v>419774.56</v>
      </c>
      <c r="J37" s="57"/>
      <c r="K37" s="57"/>
      <c r="L37" s="57"/>
      <c r="M37" s="55">
        <v>177123.38</v>
      </c>
    </row>
    <row r="38" spans="1:13">
      <c r="A38" s="44"/>
      <c r="B38" s="44"/>
      <c r="C38" s="47"/>
      <c r="D38" s="47"/>
      <c r="E38" s="47"/>
      <c r="F38" s="6"/>
      <c r="G38" s="43"/>
      <c r="H38" s="44"/>
      <c r="I38" s="47"/>
      <c r="J38" s="47"/>
      <c r="K38" s="47"/>
      <c r="L38" s="47"/>
      <c r="M38" s="26">
        <f t="shared" si="2"/>
        <v>0</v>
      </c>
    </row>
    <row r="39" spans="1:13">
      <c r="A39" s="283" t="s">
        <v>41</v>
      </c>
      <c r="B39" s="283"/>
      <c r="C39" s="107"/>
      <c r="D39" s="59">
        <f>D24-D5</f>
        <v>275749.11000000034</v>
      </c>
      <c r="E39" s="59"/>
      <c r="F39" s="11"/>
      <c r="G39" s="283" t="s">
        <v>42</v>
      </c>
      <c r="H39" s="283"/>
      <c r="I39" s="59"/>
      <c r="J39" s="59">
        <f>J24-J5</f>
        <v>-214991.78999999998</v>
      </c>
      <c r="K39" s="59"/>
      <c r="L39" s="59"/>
      <c r="M39" s="59"/>
    </row>
    <row r="40" spans="1:13">
      <c r="A40" s="283" t="s">
        <v>43</v>
      </c>
      <c r="B40" s="283"/>
      <c r="C40" s="112"/>
      <c r="D40" s="60">
        <f>D39+D14-D33</f>
        <v>511824.35000000033</v>
      </c>
      <c r="E40" s="60"/>
      <c r="F40" s="6"/>
      <c r="G40" s="6"/>
    </row>
    <row r="41" spans="1:13">
      <c r="A41" s="283" t="s">
        <v>44</v>
      </c>
      <c r="B41" s="283"/>
      <c r="C41" s="112"/>
      <c r="D41" s="60">
        <f>J12</f>
        <v>113130.23</v>
      </c>
      <c r="E41" s="60"/>
      <c r="F41" s="6"/>
      <c r="G41" s="6"/>
    </row>
    <row r="42" spans="1:13">
      <c r="A42" s="283" t="s">
        <v>45</v>
      </c>
      <c r="B42" s="283"/>
      <c r="C42" s="112"/>
      <c r="D42" s="60">
        <f>D40-D41</f>
        <v>398694.12000000034</v>
      </c>
      <c r="E42" s="60"/>
      <c r="F42" s="6"/>
      <c r="G42" s="6"/>
    </row>
    <row r="43" spans="1:13">
      <c r="A43" s="283" t="s">
        <v>46</v>
      </c>
      <c r="B43" s="283"/>
      <c r="C43" s="25"/>
      <c r="D43" s="80">
        <v>2335974.36</v>
      </c>
      <c r="E43" s="80"/>
      <c r="F43" s="6"/>
      <c r="G43" s="6"/>
    </row>
    <row r="44" spans="1:13">
      <c r="A44" s="283" t="s">
        <v>60</v>
      </c>
      <c r="B44" s="283"/>
      <c r="D44" s="80">
        <f>D43/D40</f>
        <v>4.5640156823332036</v>
      </c>
      <c r="E44" s="80"/>
    </row>
  </sheetData>
  <mergeCells count="11">
    <mergeCell ref="A40:B40"/>
    <mergeCell ref="A41:B41"/>
    <mergeCell ref="A42:B42"/>
    <mergeCell ref="A43:B43"/>
    <mergeCell ref="A44:B44"/>
    <mergeCell ref="A3:E3"/>
    <mergeCell ref="G3:M3"/>
    <mergeCell ref="A22:E22"/>
    <mergeCell ref="G22:M22"/>
    <mergeCell ref="A39:B39"/>
    <mergeCell ref="G39:H39"/>
  </mergeCells>
  <pageMargins left="0.7" right="0.7" top="0.75" bottom="0.75" header="0.3" footer="0.3"/>
  <pageSetup paperSize="8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0"/>
  <dimension ref="A1:M44"/>
  <sheetViews>
    <sheetView zoomScale="80" zoomScaleNormal="80" workbookViewId="0">
      <selection activeCell="L23" sqref="L23"/>
    </sheetView>
  </sheetViews>
  <sheetFormatPr baseColWidth="10" defaultRowHeight="15"/>
  <cols>
    <col min="2" max="2" width="41.28515625" bestFit="1" customWidth="1"/>
    <col min="3" max="4" width="17.140625" bestFit="1" customWidth="1"/>
    <col min="5" max="5" width="15.85546875" bestFit="1" customWidth="1"/>
    <col min="6" max="6" width="12.7109375" bestFit="1" customWidth="1"/>
    <col min="7" max="7" width="11.5703125" style="262"/>
    <col min="8" max="8" width="40.7109375" bestFit="1" customWidth="1"/>
    <col min="9" max="9" width="17.140625" bestFit="1" customWidth="1"/>
    <col min="10" max="10" width="15.85546875" bestFit="1" customWidth="1"/>
    <col min="11" max="11" width="14.28515625" bestFit="1" customWidth="1"/>
    <col min="12" max="12" width="15.85546875" bestFit="1" customWidth="1"/>
    <col min="13" max="13" width="14.28515625" bestFit="1" customWidth="1"/>
  </cols>
  <sheetData>
    <row r="1" spans="1:13" s="207" customFormat="1" ht="23.25">
      <c r="A1" s="205" t="s">
        <v>97</v>
      </c>
      <c r="B1" s="205"/>
      <c r="C1" s="205"/>
      <c r="D1" s="205"/>
      <c r="E1" s="205"/>
      <c r="F1" s="205"/>
      <c r="G1" s="206"/>
      <c r="H1" s="205"/>
      <c r="I1" s="205"/>
      <c r="J1" s="205"/>
      <c r="K1" s="205"/>
      <c r="L1" s="205"/>
      <c r="M1" s="205"/>
    </row>
    <row r="4" spans="1:13">
      <c r="A4" s="281" t="s">
        <v>0</v>
      </c>
      <c r="B4" s="282"/>
      <c r="C4" s="282"/>
      <c r="D4" s="282"/>
      <c r="E4" s="282"/>
      <c r="F4" s="6"/>
      <c r="G4" s="284" t="s">
        <v>1</v>
      </c>
      <c r="H4" s="285"/>
      <c r="I4" s="285"/>
      <c r="J4" s="285"/>
      <c r="K4" s="285"/>
      <c r="L4" s="285"/>
      <c r="M4" s="286"/>
    </row>
    <row r="5" spans="1:13" ht="38.25">
      <c r="A5" s="7" t="s">
        <v>2</v>
      </c>
      <c r="B5" s="7" t="s">
        <v>3</v>
      </c>
      <c r="C5" s="208" t="s">
        <v>4</v>
      </c>
      <c r="D5" s="14" t="s">
        <v>5</v>
      </c>
      <c r="E5" s="14" t="s">
        <v>6</v>
      </c>
      <c r="F5" s="11"/>
      <c r="G5" s="209" t="s">
        <v>2</v>
      </c>
      <c r="H5" s="210" t="s">
        <v>3</v>
      </c>
      <c r="I5" s="8" t="s">
        <v>4</v>
      </c>
      <c r="J5" s="10" t="s">
        <v>7</v>
      </c>
      <c r="K5" s="10" t="s">
        <v>77</v>
      </c>
      <c r="L5" s="10" t="s">
        <v>65</v>
      </c>
      <c r="M5" s="10" t="s">
        <v>6</v>
      </c>
    </row>
    <row r="6" spans="1:13">
      <c r="A6" s="21"/>
      <c r="B6" s="153"/>
      <c r="C6" s="211"/>
      <c r="D6" s="211"/>
      <c r="E6" s="211" t="e">
        <f>SUM(E7:E19)</f>
        <v>#REF!</v>
      </c>
      <c r="F6" s="6"/>
      <c r="G6" s="212"/>
      <c r="H6" s="213"/>
      <c r="I6" s="23"/>
      <c r="J6" s="23"/>
      <c r="K6" s="23" t="e">
        <f>SUM(K7:K19)</f>
        <v>#REF!</v>
      </c>
      <c r="L6" s="23" t="e">
        <f>SUM(L7:L19)</f>
        <v>#REF!</v>
      </c>
      <c r="M6" s="23" t="e">
        <f>SUM(M7:M19)</f>
        <v>#REF!</v>
      </c>
    </row>
    <row r="7" spans="1:13">
      <c r="A7" s="17"/>
      <c r="B7" s="22"/>
      <c r="C7" s="214"/>
      <c r="D7" s="215"/>
      <c r="E7" s="215"/>
      <c r="F7" s="6"/>
      <c r="G7" s="216"/>
      <c r="H7" s="77"/>
      <c r="I7" s="26"/>
      <c r="J7" s="217"/>
      <c r="K7" s="217">
        <v>0</v>
      </c>
      <c r="L7" s="217">
        <v>0</v>
      </c>
      <c r="M7" s="217">
        <f>SUM(K7:L7)</f>
        <v>0</v>
      </c>
    </row>
    <row r="8" spans="1:13">
      <c r="A8" s="35">
        <v>11</v>
      </c>
      <c r="B8" s="33" t="s">
        <v>11</v>
      </c>
      <c r="C8" s="214"/>
      <c r="D8" s="214"/>
      <c r="E8" s="214" t="e">
        <v>#REF!</v>
      </c>
      <c r="F8" s="6"/>
      <c r="G8" s="218">
        <v>20</v>
      </c>
      <c r="H8" s="219" t="s">
        <v>12</v>
      </c>
      <c r="I8" s="24"/>
      <c r="J8" s="26"/>
      <c r="K8" s="26"/>
      <c r="L8" s="26"/>
      <c r="M8" s="217">
        <f t="shared" ref="M8:M19" si="0">SUM(K8:L8)</f>
        <v>0</v>
      </c>
    </row>
    <row r="9" spans="1:13">
      <c r="A9" s="35">
        <v>12</v>
      </c>
      <c r="B9" s="33" t="s">
        <v>13</v>
      </c>
      <c r="C9" s="214"/>
      <c r="D9" s="214"/>
      <c r="E9" s="214"/>
      <c r="F9" s="6"/>
      <c r="G9" s="218">
        <v>204</v>
      </c>
      <c r="H9" s="219" t="s">
        <v>78</v>
      </c>
      <c r="I9" s="24"/>
      <c r="J9" s="26"/>
      <c r="K9" s="26"/>
      <c r="L9" s="26"/>
      <c r="M9" s="217">
        <f t="shared" si="0"/>
        <v>0</v>
      </c>
    </row>
    <row r="10" spans="1:13">
      <c r="A10" s="35">
        <v>14</v>
      </c>
      <c r="B10" s="33" t="s">
        <v>79</v>
      </c>
      <c r="C10" s="214"/>
      <c r="D10" s="214"/>
      <c r="E10" s="214"/>
      <c r="F10" s="6"/>
      <c r="G10" s="218">
        <v>21</v>
      </c>
      <c r="H10" s="219" t="s">
        <v>14</v>
      </c>
      <c r="I10" s="24"/>
      <c r="J10" s="24"/>
      <c r="K10" s="24"/>
      <c r="L10" s="24"/>
      <c r="M10" s="217">
        <f t="shared" si="0"/>
        <v>0</v>
      </c>
    </row>
    <row r="11" spans="1:13">
      <c r="A11" s="30">
        <v>65</v>
      </c>
      <c r="B11" s="33" t="s">
        <v>17</v>
      </c>
      <c r="C11" s="214"/>
      <c r="D11" s="214"/>
      <c r="E11" s="214" t="e">
        <v>#REF!</v>
      </c>
      <c r="F11" s="6"/>
      <c r="G11" s="218">
        <v>22</v>
      </c>
      <c r="H11" s="219" t="s">
        <v>16</v>
      </c>
      <c r="I11" s="24"/>
      <c r="J11" s="24"/>
      <c r="K11" s="24"/>
      <c r="L11" s="24"/>
      <c r="M11" s="217">
        <f t="shared" si="0"/>
        <v>0</v>
      </c>
    </row>
    <row r="12" spans="1:13">
      <c r="A12" s="30">
        <v>66</v>
      </c>
      <c r="B12" s="33" t="s">
        <v>19</v>
      </c>
      <c r="C12" s="214"/>
      <c r="D12" s="214"/>
      <c r="E12" s="214" t="e">
        <v>#REF!</v>
      </c>
      <c r="F12" s="6"/>
      <c r="G12" s="218">
        <v>23</v>
      </c>
      <c r="H12" s="219" t="s">
        <v>18</v>
      </c>
      <c r="I12" s="24"/>
      <c r="J12" s="24"/>
      <c r="K12" s="24" t="e">
        <f>GETPIVOTDATA("Somme de Restes à réaliser",[3]TCD!$A$3,"SECTION","I","D/R","D","CHAPITRE","23")</f>
        <v>#REF!</v>
      </c>
      <c r="L12" s="24" t="e">
        <f>GETPIVOTDATA("Somme de ARBITRE 2019",[3]TCD!$A$3,"SECTION","I","D/R","D","CHAPITRE","23")</f>
        <v>#REF!</v>
      </c>
      <c r="M12" s="217" t="e">
        <f t="shared" si="0"/>
        <v>#REF!</v>
      </c>
    </row>
    <row r="13" spans="1:13">
      <c r="A13" s="30">
        <v>67</v>
      </c>
      <c r="B13" s="33" t="s">
        <v>21</v>
      </c>
      <c r="C13" s="214"/>
      <c r="D13" s="214"/>
      <c r="E13" s="214"/>
      <c r="F13" s="6"/>
      <c r="G13" s="218">
        <v>13</v>
      </c>
      <c r="H13" s="219" t="s">
        <v>20</v>
      </c>
      <c r="I13" s="24"/>
      <c r="J13" s="24"/>
      <c r="K13" s="24"/>
      <c r="L13" s="24"/>
      <c r="M13" s="217">
        <f t="shared" si="0"/>
        <v>0</v>
      </c>
    </row>
    <row r="14" spans="1:13">
      <c r="A14" s="30">
        <v>68</v>
      </c>
      <c r="B14" s="33" t="s">
        <v>23</v>
      </c>
      <c r="C14" s="214"/>
      <c r="D14" s="214"/>
      <c r="E14" s="214"/>
      <c r="F14" s="6"/>
      <c r="G14" s="218">
        <v>16</v>
      </c>
      <c r="H14" s="219" t="s">
        <v>22</v>
      </c>
      <c r="I14" s="24"/>
      <c r="J14" s="24"/>
      <c r="K14" s="24"/>
      <c r="L14" s="24" t="e">
        <f>GETPIVOTDATA("Somme de ARBITRE 2019",[3]TCD!$A$3,"SECTION","I","D/R","D","CHAPITRE",16)</f>
        <v>#REF!</v>
      </c>
      <c r="M14" s="217" t="e">
        <f t="shared" si="0"/>
        <v>#REF!</v>
      </c>
    </row>
    <row r="15" spans="1:13">
      <c r="A15" s="35">
        <v>22</v>
      </c>
      <c r="B15" s="33" t="s">
        <v>26</v>
      </c>
      <c r="C15" s="214"/>
      <c r="D15" s="214"/>
      <c r="E15" s="214"/>
      <c r="F15" s="6"/>
      <c r="G15" s="220"/>
      <c r="H15" s="221"/>
      <c r="I15" s="24"/>
      <c r="J15" s="24"/>
      <c r="K15" s="24"/>
      <c r="L15" s="24"/>
      <c r="M15" s="217">
        <f t="shared" si="0"/>
        <v>0</v>
      </c>
    </row>
    <row r="16" spans="1:13">
      <c r="A16" s="17"/>
      <c r="B16" s="22"/>
      <c r="C16" s="214"/>
      <c r="D16" s="214"/>
      <c r="E16" s="214"/>
      <c r="F16" s="6"/>
      <c r="G16" s="220"/>
      <c r="H16" s="221"/>
      <c r="I16" s="24"/>
      <c r="J16" s="24"/>
      <c r="K16" s="24"/>
      <c r="L16" s="24"/>
      <c r="M16" s="217">
        <f t="shared" si="0"/>
        <v>0</v>
      </c>
    </row>
    <row r="17" spans="1:13">
      <c r="A17" s="35">
        <v>23</v>
      </c>
      <c r="B17" s="33" t="s">
        <v>28</v>
      </c>
      <c r="C17" s="214"/>
      <c r="D17" s="214"/>
      <c r="E17" s="214"/>
      <c r="F17" s="6"/>
      <c r="G17" s="218" t="s">
        <v>98</v>
      </c>
      <c r="H17" s="219" t="s">
        <v>25</v>
      </c>
      <c r="I17" s="24"/>
      <c r="J17" s="24"/>
      <c r="K17" s="24"/>
      <c r="L17" s="24" t="e">
        <f>GETPIVOTDATA("Somme de ARBITRE 2019",[3]TCD!$A$3,"SECTION","I","D/R","D","CHAPITRE","040")</f>
        <v>#REF!</v>
      </c>
      <c r="M17" s="217" t="e">
        <f t="shared" si="0"/>
        <v>#REF!</v>
      </c>
    </row>
    <row r="18" spans="1:13">
      <c r="A18" s="35">
        <v>42</v>
      </c>
      <c r="B18" s="33" t="s">
        <v>24</v>
      </c>
      <c r="C18" s="214"/>
      <c r="D18" s="214"/>
      <c r="E18" s="214" t="e">
        <v>#REF!</v>
      </c>
      <c r="F18" s="6"/>
      <c r="G18" s="222">
        <v>1068</v>
      </c>
      <c r="H18" s="223" t="s">
        <v>99</v>
      </c>
      <c r="I18" s="195"/>
      <c r="J18" s="195"/>
      <c r="K18" s="195"/>
      <c r="L18" s="195" t="e">
        <f>GETPIVOTDATA("Somme de ARBITRE 2019",[3]TCD!$A$3,"SECTION","I","D/R","D","CHAPITRE","001")</f>
        <v>#REF!</v>
      </c>
      <c r="M18" s="224" t="e">
        <f t="shared" si="0"/>
        <v>#REF!</v>
      </c>
    </row>
    <row r="19" spans="1:13">
      <c r="A19" s="96"/>
      <c r="B19" s="225"/>
      <c r="C19" s="96"/>
      <c r="D19" s="226"/>
      <c r="E19" s="226"/>
      <c r="F19" s="6"/>
      <c r="G19" s="227"/>
      <c r="H19" s="46"/>
      <c r="I19" s="45"/>
      <c r="J19" s="45"/>
      <c r="K19" s="45"/>
      <c r="L19" s="45"/>
      <c r="M19" s="228">
        <f t="shared" si="0"/>
        <v>0</v>
      </c>
    </row>
    <row r="20" spans="1:13">
      <c r="A20" s="6"/>
      <c r="B20" s="6"/>
      <c r="C20" s="6"/>
      <c r="D20" s="229"/>
      <c r="E20" s="6"/>
      <c r="F20" s="6"/>
      <c r="G20" s="230"/>
      <c r="H20" s="6"/>
      <c r="I20" s="6"/>
      <c r="J20" s="6"/>
    </row>
    <row r="21" spans="1:13">
      <c r="A21" s="281" t="s">
        <v>29</v>
      </c>
      <c r="B21" s="282"/>
      <c r="C21" s="282"/>
      <c r="D21" s="282"/>
      <c r="E21" s="282"/>
      <c r="F21" s="6"/>
      <c r="G21" s="281" t="s">
        <v>30</v>
      </c>
      <c r="H21" s="282"/>
      <c r="I21" s="282"/>
      <c r="J21" s="282"/>
      <c r="K21" s="282"/>
      <c r="L21" s="282"/>
      <c r="M21" s="282"/>
    </row>
    <row r="22" spans="1:13" ht="38.25">
      <c r="A22" s="7" t="s">
        <v>2</v>
      </c>
      <c r="B22" s="7" t="s">
        <v>3</v>
      </c>
      <c r="C22" s="208" t="s">
        <v>4</v>
      </c>
      <c r="D22" s="14" t="s">
        <v>5</v>
      </c>
      <c r="E22" s="14" t="s">
        <v>6</v>
      </c>
      <c r="F22" s="11"/>
      <c r="G22" s="231" t="s">
        <v>2</v>
      </c>
      <c r="H22" s="7" t="s">
        <v>3</v>
      </c>
      <c r="I22" s="208" t="s">
        <v>4</v>
      </c>
      <c r="J22" s="14" t="s">
        <v>7</v>
      </c>
      <c r="K22" s="14" t="s">
        <v>55</v>
      </c>
      <c r="L22" s="14" t="s">
        <v>65</v>
      </c>
      <c r="M22" s="14" t="s">
        <v>6</v>
      </c>
    </row>
    <row r="23" spans="1:13">
      <c r="A23" s="21"/>
      <c r="B23" s="21"/>
      <c r="C23" s="232"/>
      <c r="D23" s="211"/>
      <c r="E23" s="211" t="e">
        <f>SUM(E24:E38)</f>
        <v>#REF!</v>
      </c>
      <c r="F23" s="6"/>
      <c r="G23" s="233"/>
      <c r="H23" s="17"/>
      <c r="I23" s="234"/>
      <c r="J23" s="211"/>
      <c r="K23" s="211">
        <f>SUM(K24:K38)</f>
        <v>0</v>
      </c>
      <c r="L23" s="211" t="e">
        <f>SUM(L24:L38)</f>
        <v>#REF!</v>
      </c>
      <c r="M23" s="211" t="e">
        <f>SUM(M24:M38)</f>
        <v>#REF!</v>
      </c>
    </row>
    <row r="24" spans="1:13">
      <c r="A24" s="17"/>
      <c r="B24" s="17"/>
      <c r="C24" s="235"/>
      <c r="D24" s="215"/>
      <c r="E24" s="215"/>
      <c r="F24" s="6"/>
      <c r="G24" s="233"/>
      <c r="H24" s="17"/>
      <c r="I24" s="236"/>
      <c r="J24" s="237"/>
      <c r="K24" s="237">
        <v>0</v>
      </c>
      <c r="L24" s="237">
        <v>0</v>
      </c>
      <c r="M24" s="237">
        <f>SUM(K24:L24)</f>
        <v>0</v>
      </c>
    </row>
    <row r="25" spans="1:13">
      <c r="A25" s="35">
        <v>13</v>
      </c>
      <c r="B25" s="30" t="s">
        <v>31</v>
      </c>
      <c r="C25" s="238"/>
      <c r="D25" s="214"/>
      <c r="E25" s="214"/>
      <c r="F25" s="6"/>
      <c r="G25" s="239">
        <v>13</v>
      </c>
      <c r="H25" s="30" t="s">
        <v>57</v>
      </c>
      <c r="I25" s="240"/>
      <c r="J25" s="215"/>
      <c r="K25" s="215"/>
      <c r="L25" s="215"/>
      <c r="M25" s="237">
        <f t="shared" ref="M25:M38" si="1">SUM(K25:L25)</f>
        <v>0</v>
      </c>
    </row>
    <row r="26" spans="1:13">
      <c r="A26" s="32">
        <v>70</v>
      </c>
      <c r="B26" s="30" t="s">
        <v>33</v>
      </c>
      <c r="C26" s="241"/>
      <c r="D26" s="214"/>
      <c r="E26" s="214" t="e">
        <v>#REF!</v>
      </c>
      <c r="F26" s="6"/>
      <c r="G26" s="239">
        <v>20</v>
      </c>
      <c r="H26" s="30" t="s">
        <v>12</v>
      </c>
      <c r="I26" s="240"/>
      <c r="J26" s="214"/>
      <c r="K26" s="214"/>
      <c r="L26" s="214"/>
      <c r="M26" s="237">
        <f t="shared" si="1"/>
        <v>0</v>
      </c>
    </row>
    <row r="27" spans="1:13">
      <c r="A27" s="32">
        <v>73</v>
      </c>
      <c r="B27" s="30" t="s">
        <v>80</v>
      </c>
      <c r="C27" s="241"/>
      <c r="D27" s="214"/>
      <c r="E27" s="214"/>
      <c r="F27" s="6"/>
      <c r="G27" s="239">
        <v>204</v>
      </c>
      <c r="H27" s="30" t="s">
        <v>81</v>
      </c>
      <c r="I27" s="240"/>
      <c r="J27" s="214"/>
      <c r="K27" s="214"/>
      <c r="L27" s="214"/>
      <c r="M27" s="237">
        <f t="shared" si="1"/>
        <v>0</v>
      </c>
    </row>
    <row r="28" spans="1:13">
      <c r="A28" s="32">
        <v>74</v>
      </c>
      <c r="B28" s="30" t="s">
        <v>34</v>
      </c>
      <c r="C28" s="241"/>
      <c r="D28" s="214"/>
      <c r="E28" s="214"/>
      <c r="F28" s="6"/>
      <c r="G28" s="242">
        <v>23</v>
      </c>
      <c r="H28" s="30" t="s">
        <v>18</v>
      </c>
      <c r="I28" s="243"/>
      <c r="J28" s="214"/>
      <c r="K28" s="214"/>
      <c r="L28" s="214"/>
      <c r="M28" s="237">
        <f t="shared" si="1"/>
        <v>0</v>
      </c>
    </row>
    <row r="29" spans="1:13">
      <c r="A29" s="32">
        <v>75</v>
      </c>
      <c r="B29" s="30" t="s">
        <v>35</v>
      </c>
      <c r="C29" s="238"/>
      <c r="D29" s="214"/>
      <c r="E29" s="214"/>
      <c r="F29" s="6"/>
      <c r="G29" s="239">
        <v>10</v>
      </c>
      <c r="H29" s="30" t="s">
        <v>82</v>
      </c>
      <c r="I29" s="240"/>
      <c r="J29" s="214"/>
      <c r="K29" s="214"/>
      <c r="L29" s="214"/>
      <c r="M29" s="237">
        <f t="shared" si="1"/>
        <v>0</v>
      </c>
    </row>
    <row r="30" spans="1:13">
      <c r="A30" s="32">
        <v>76</v>
      </c>
      <c r="B30" s="30" t="s">
        <v>36</v>
      </c>
      <c r="C30" s="238"/>
      <c r="D30" s="214"/>
      <c r="E30" s="214"/>
      <c r="F30" s="6"/>
      <c r="G30" s="239">
        <v>1068</v>
      </c>
      <c r="H30" s="30" t="s">
        <v>58</v>
      </c>
      <c r="I30" s="240"/>
      <c r="J30" s="214"/>
      <c r="K30" s="214"/>
      <c r="L30" s="214"/>
      <c r="M30" s="237">
        <f t="shared" si="1"/>
        <v>0</v>
      </c>
    </row>
    <row r="31" spans="1:13">
      <c r="A31" s="32">
        <v>77</v>
      </c>
      <c r="B31" s="30" t="s">
        <v>37</v>
      </c>
      <c r="C31" s="238"/>
      <c r="D31" s="214"/>
      <c r="E31" s="214"/>
      <c r="F31" s="6"/>
      <c r="G31" s="239">
        <v>16</v>
      </c>
      <c r="H31" s="30" t="s">
        <v>59</v>
      </c>
      <c r="I31" s="240"/>
      <c r="J31" s="214"/>
      <c r="K31" s="214"/>
      <c r="L31" s="214"/>
      <c r="M31" s="237">
        <f t="shared" si="1"/>
        <v>0</v>
      </c>
    </row>
    <row r="32" spans="1:13">
      <c r="A32" s="32"/>
      <c r="B32" s="30"/>
      <c r="C32" s="238"/>
      <c r="D32" s="237"/>
      <c r="E32" s="237"/>
      <c r="F32" s="6"/>
      <c r="G32" s="239">
        <v>27</v>
      </c>
      <c r="H32" s="30" t="s">
        <v>83</v>
      </c>
      <c r="I32" s="240"/>
      <c r="J32" s="214"/>
      <c r="K32" s="214"/>
      <c r="L32" s="214"/>
      <c r="M32" s="237">
        <f t="shared" si="1"/>
        <v>0</v>
      </c>
    </row>
    <row r="33" spans="1:13">
      <c r="A33" s="35">
        <v>42</v>
      </c>
      <c r="B33" s="53" t="s">
        <v>38</v>
      </c>
      <c r="C33" s="238"/>
      <c r="D33" s="214"/>
      <c r="E33" s="214" t="e">
        <v>#REF!</v>
      </c>
      <c r="F33" s="6"/>
      <c r="G33" s="244" t="s">
        <v>84</v>
      </c>
      <c r="H33" s="30" t="s">
        <v>85</v>
      </c>
      <c r="I33" s="240"/>
      <c r="J33" s="214"/>
      <c r="K33" s="214"/>
      <c r="L33" s="214"/>
      <c r="M33" s="237">
        <f t="shared" si="1"/>
        <v>0</v>
      </c>
    </row>
    <row r="34" spans="1:13">
      <c r="A34" s="35"/>
      <c r="B34" s="53"/>
      <c r="C34" s="238"/>
      <c r="D34" s="214"/>
      <c r="E34" s="214"/>
      <c r="F34" s="6"/>
      <c r="G34" s="239"/>
      <c r="H34" s="30"/>
      <c r="I34" s="240"/>
      <c r="J34" s="214"/>
      <c r="K34" s="214"/>
      <c r="L34" s="214"/>
      <c r="M34" s="237">
        <f t="shared" si="1"/>
        <v>0</v>
      </c>
    </row>
    <row r="35" spans="1:13">
      <c r="A35" s="27"/>
      <c r="B35" s="27"/>
      <c r="D35" s="237"/>
      <c r="E35" s="237"/>
      <c r="F35" s="56"/>
      <c r="G35" s="239" t="s">
        <v>100</v>
      </c>
      <c r="H35" s="17" t="s">
        <v>86</v>
      </c>
      <c r="I35" s="240"/>
      <c r="J35" s="245"/>
      <c r="K35" s="245"/>
      <c r="L35" s="245">
        <f>E17</f>
        <v>0</v>
      </c>
      <c r="M35" s="237">
        <f t="shared" si="1"/>
        <v>0</v>
      </c>
    </row>
    <row r="36" spans="1:13">
      <c r="A36" s="246">
        <v>778</v>
      </c>
      <c r="B36" s="247" t="s">
        <v>40</v>
      </c>
      <c r="C36" s="248"/>
      <c r="D36" s="249"/>
      <c r="E36" s="249" t="e">
        <v>#REF!</v>
      </c>
      <c r="F36" s="56"/>
      <c r="G36" s="239" t="s">
        <v>98</v>
      </c>
      <c r="H36" s="30" t="s">
        <v>25</v>
      </c>
      <c r="I36" s="240"/>
      <c r="J36" s="250"/>
      <c r="K36" s="250"/>
      <c r="L36" s="250" t="e">
        <f>GETPIVOTDATA("Somme de ARBITRE 2019",[3]TCD!$A$3,"SECTION","I","D/R","R","CHAPITRE","040")</f>
        <v>#REF!</v>
      </c>
      <c r="M36" s="237" t="e">
        <f t="shared" si="1"/>
        <v>#REF!</v>
      </c>
    </row>
    <row r="37" spans="1:13">
      <c r="A37" s="27"/>
      <c r="B37" s="27"/>
      <c r="D37" s="251"/>
      <c r="E37" s="251"/>
      <c r="F37" s="6"/>
      <c r="G37" s="239"/>
      <c r="H37" s="30"/>
      <c r="I37" s="252"/>
      <c r="J37" s="215"/>
      <c r="K37" s="215"/>
      <c r="L37" s="215"/>
      <c r="M37" s="237">
        <f t="shared" si="1"/>
        <v>0</v>
      </c>
    </row>
    <row r="38" spans="1:13">
      <c r="A38" s="96"/>
      <c r="B38" s="27"/>
      <c r="D38" s="253"/>
      <c r="E38" s="253"/>
      <c r="F38" s="6"/>
      <c r="G38" s="254">
        <v>1068</v>
      </c>
      <c r="H38" s="39" t="s">
        <v>40</v>
      </c>
      <c r="I38" s="255"/>
      <c r="J38" s="226"/>
      <c r="K38" s="226"/>
      <c r="L38" s="256"/>
      <c r="M38" s="237">
        <f t="shared" si="1"/>
        <v>0</v>
      </c>
    </row>
    <row r="39" spans="1:13">
      <c r="A39" s="283" t="s">
        <v>88</v>
      </c>
      <c r="B39" s="283"/>
      <c r="C39" s="257">
        <v>0</v>
      </c>
      <c r="D39" s="257"/>
      <c r="E39" s="257"/>
      <c r="F39" s="11"/>
      <c r="G39" s="283" t="s">
        <v>89</v>
      </c>
      <c r="H39" s="283"/>
      <c r="I39" s="257"/>
      <c r="J39" s="258"/>
      <c r="K39" s="258">
        <v>0</v>
      </c>
      <c r="L39" s="258"/>
      <c r="M39" s="257" t="e">
        <f>M23-M6+M18</f>
        <v>#REF!</v>
      </c>
    </row>
    <row r="40" spans="1:13">
      <c r="A40" s="283" t="s">
        <v>90</v>
      </c>
      <c r="B40" s="283"/>
      <c r="C40" s="259"/>
      <c r="D40" s="259"/>
      <c r="E40" s="259"/>
      <c r="F40" s="6"/>
      <c r="G40" s="230"/>
    </row>
    <row r="41" spans="1:13">
      <c r="A41" s="283" t="s">
        <v>44</v>
      </c>
      <c r="B41" s="283"/>
      <c r="C41" s="259"/>
      <c r="D41" s="259"/>
      <c r="E41" s="259"/>
      <c r="F41" s="6"/>
      <c r="G41" s="230"/>
    </row>
    <row r="42" spans="1:13">
      <c r="A42" s="283" t="s">
        <v>45</v>
      </c>
      <c r="B42" s="283"/>
      <c r="C42" s="259"/>
      <c r="D42" s="259"/>
      <c r="E42" s="259"/>
      <c r="F42" s="6"/>
      <c r="G42" s="230"/>
    </row>
    <row r="43" spans="1:13">
      <c r="A43" s="283" t="s">
        <v>46</v>
      </c>
      <c r="B43" s="283"/>
      <c r="C43" s="260"/>
      <c r="D43" s="260"/>
      <c r="E43" s="260"/>
      <c r="F43" s="6"/>
      <c r="G43" s="230"/>
    </row>
    <row r="44" spans="1:13">
      <c r="A44" s="283" t="s">
        <v>60</v>
      </c>
      <c r="B44" s="283"/>
      <c r="C44" s="81"/>
      <c r="D44" s="261"/>
      <c r="E44" s="261"/>
    </row>
  </sheetData>
  <mergeCells count="11">
    <mergeCell ref="A40:B40"/>
    <mergeCell ref="A41:B41"/>
    <mergeCell ref="A42:B42"/>
    <mergeCell ref="A43:B43"/>
    <mergeCell ref="A44:B44"/>
    <mergeCell ref="A4:E4"/>
    <mergeCell ref="G4:M4"/>
    <mergeCell ref="A21:E21"/>
    <mergeCell ref="G21:M21"/>
    <mergeCell ref="A39:B39"/>
    <mergeCell ref="G39:H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opLeftCell="A10" workbookViewId="0">
      <selection activeCell="L27" sqref="L27"/>
    </sheetView>
  </sheetViews>
  <sheetFormatPr baseColWidth="10" defaultRowHeight="15"/>
  <cols>
    <col min="2" max="2" width="41.28515625" bestFit="1" customWidth="1"/>
    <col min="3" max="3" width="16" bestFit="1" customWidth="1"/>
    <col min="4" max="4" width="17.7109375" customWidth="1"/>
    <col min="5" max="5" width="17.42578125" bestFit="1" customWidth="1"/>
    <col min="6" max="6" width="14.140625" customWidth="1"/>
    <col min="7" max="7" width="14.28515625" customWidth="1"/>
    <col min="8" max="8" width="36.85546875" customWidth="1"/>
    <col min="9" max="9" width="15.85546875" bestFit="1" customWidth="1"/>
    <col min="10" max="10" width="16.7109375" customWidth="1"/>
    <col min="11" max="11" width="14.28515625" bestFit="1" customWidth="1"/>
    <col min="12" max="13" width="15.85546875" bestFit="1" customWidth="1"/>
  </cols>
  <sheetData>
    <row r="1" spans="1:13" s="3" customFormat="1" ht="21">
      <c r="A1" s="1" t="s">
        <v>101</v>
      </c>
      <c r="B1" s="2"/>
      <c r="C1" s="2"/>
      <c r="D1" s="2"/>
      <c r="E1" s="2"/>
      <c r="F1" s="2"/>
      <c r="G1" s="2"/>
      <c r="H1" s="2"/>
      <c r="I1" s="2"/>
      <c r="J1" s="2"/>
    </row>
    <row r="2" spans="1:13" ht="16.899999999999999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4" t="s">
        <v>6</v>
      </c>
      <c r="F4" s="11"/>
      <c r="G4" s="12" t="s">
        <v>2</v>
      </c>
      <c r="H4" s="7" t="s">
        <v>3</v>
      </c>
      <c r="I4" s="8" t="s">
        <v>4</v>
      </c>
      <c r="J4" s="14" t="s">
        <v>7</v>
      </c>
      <c r="K4" s="14" t="s">
        <v>55</v>
      </c>
      <c r="L4" s="14" t="s">
        <v>56</v>
      </c>
      <c r="M4" s="14" t="s">
        <v>6</v>
      </c>
    </row>
    <row r="5" spans="1:13">
      <c r="A5" s="16"/>
      <c r="B5" s="17"/>
      <c r="C5" s="20">
        <f>SUM(C7:C19)</f>
        <v>4066570</v>
      </c>
      <c r="D5" s="20">
        <f>SUM(D7:D19)</f>
        <v>1892911.96</v>
      </c>
      <c r="E5" s="20" t="e">
        <f>SUM(E7:E19)</f>
        <v>#REF!</v>
      </c>
      <c r="F5" s="6"/>
      <c r="G5" s="21"/>
      <c r="H5" s="86"/>
      <c r="I5" s="20">
        <f>SUM(I7:I19)</f>
        <v>5834535</v>
      </c>
      <c r="J5" s="23">
        <f>SUM(J7:J19)</f>
        <v>4035182.54</v>
      </c>
      <c r="K5" s="23" t="e">
        <f t="shared" ref="K5:M5" si="0">SUM(K7:K19)</f>
        <v>#REF!</v>
      </c>
      <c r="L5" s="23" t="e">
        <f t="shared" si="0"/>
        <v>#REF!</v>
      </c>
      <c r="M5" s="23" t="e">
        <f t="shared" si="0"/>
        <v>#REF!</v>
      </c>
    </row>
    <row r="6" spans="1:13">
      <c r="A6" s="16"/>
      <c r="B6" s="17"/>
      <c r="C6" s="24"/>
      <c r="D6" s="77"/>
      <c r="E6" s="77"/>
      <c r="F6" s="6"/>
      <c r="G6" s="17"/>
      <c r="H6" s="86"/>
      <c r="I6" s="26"/>
      <c r="J6" s="27"/>
      <c r="K6" s="27"/>
      <c r="L6" s="27"/>
      <c r="M6" s="27"/>
    </row>
    <row r="7" spans="1:13">
      <c r="A7" s="29">
        <v>11</v>
      </c>
      <c r="B7" s="30" t="s">
        <v>11</v>
      </c>
      <c r="C7" s="24">
        <v>1206340</v>
      </c>
      <c r="D7" s="24">
        <v>996164.82</v>
      </c>
      <c r="E7" s="24" t="e">
        <v>#REF!</v>
      </c>
      <c r="F7" s="6"/>
      <c r="G7" s="32">
        <v>20</v>
      </c>
      <c r="H7" s="87" t="s">
        <v>12</v>
      </c>
      <c r="I7" s="24">
        <v>55820</v>
      </c>
      <c r="J7" s="26">
        <v>14191.9</v>
      </c>
      <c r="K7" s="26" t="e">
        <v>#REF!</v>
      </c>
      <c r="L7" s="26" t="e">
        <v>#REF!</v>
      </c>
      <c r="M7" s="26" t="e">
        <v>#REF!</v>
      </c>
    </row>
    <row r="8" spans="1:13">
      <c r="A8" s="29">
        <v>12</v>
      </c>
      <c r="B8" s="30" t="s">
        <v>13</v>
      </c>
      <c r="C8" s="24">
        <v>0</v>
      </c>
      <c r="D8" s="24">
        <v>0</v>
      </c>
      <c r="E8" s="24"/>
      <c r="F8" s="6"/>
      <c r="G8" s="32">
        <v>21</v>
      </c>
      <c r="H8" s="87" t="s">
        <v>14</v>
      </c>
      <c r="I8" s="24">
        <v>1165595.77</v>
      </c>
      <c r="J8" s="24">
        <v>692740.79</v>
      </c>
      <c r="K8" s="24" t="e">
        <v>#REF!</v>
      </c>
      <c r="L8" s="24" t="e">
        <v>#REF!</v>
      </c>
      <c r="M8" s="26" t="e">
        <v>#REF!</v>
      </c>
    </row>
    <row r="9" spans="1:13">
      <c r="A9" s="29">
        <v>14</v>
      </c>
      <c r="B9" s="30" t="s">
        <v>15</v>
      </c>
      <c r="C9" s="24">
        <v>0</v>
      </c>
      <c r="D9" s="24">
        <v>0</v>
      </c>
      <c r="E9" s="24"/>
      <c r="F9" s="6"/>
      <c r="G9" s="32">
        <v>22</v>
      </c>
      <c r="H9" s="87" t="s">
        <v>16</v>
      </c>
      <c r="I9" s="24">
        <v>0</v>
      </c>
      <c r="J9" s="24">
        <v>0</v>
      </c>
      <c r="K9" s="24" t="e">
        <v>#REF!</v>
      </c>
      <c r="L9" s="24"/>
      <c r="M9" s="26" t="e">
        <v>#REF!</v>
      </c>
    </row>
    <row r="10" spans="1:13">
      <c r="A10" s="34">
        <v>65</v>
      </c>
      <c r="B10" s="30" t="s">
        <v>17</v>
      </c>
      <c r="C10" s="24">
        <v>6000</v>
      </c>
      <c r="D10" s="24">
        <v>56.12</v>
      </c>
      <c r="E10" s="24" t="e">
        <v>#REF!</v>
      </c>
      <c r="F10" s="6"/>
      <c r="G10" s="32">
        <v>23</v>
      </c>
      <c r="H10" s="87" t="s">
        <v>18</v>
      </c>
      <c r="I10" s="24">
        <v>2129213.9500000002</v>
      </c>
      <c r="J10" s="24">
        <v>1357525.42</v>
      </c>
      <c r="K10" s="24"/>
      <c r="L10" s="24" t="e">
        <v>#REF!</v>
      </c>
      <c r="M10" s="26" t="e">
        <v>#REF!</v>
      </c>
    </row>
    <row r="11" spans="1:13">
      <c r="A11" s="34">
        <v>66</v>
      </c>
      <c r="B11" s="30" t="s">
        <v>19</v>
      </c>
      <c r="C11" s="24">
        <v>383159.5</v>
      </c>
      <c r="D11" s="24">
        <v>320958.57</v>
      </c>
      <c r="E11" s="24" t="e">
        <v>#REF!</v>
      </c>
      <c r="F11" s="6"/>
      <c r="G11" s="32">
        <v>13</v>
      </c>
      <c r="H11" s="87" t="s">
        <v>20</v>
      </c>
      <c r="I11" s="24">
        <v>20340</v>
      </c>
      <c r="J11" s="24">
        <v>20337</v>
      </c>
      <c r="K11" s="24"/>
      <c r="L11" s="24"/>
      <c r="M11" s="26">
        <v>0</v>
      </c>
    </row>
    <row r="12" spans="1:13">
      <c r="A12" s="34">
        <v>67</v>
      </c>
      <c r="B12" s="30" t="s">
        <v>21</v>
      </c>
      <c r="C12" s="24">
        <v>238940</v>
      </c>
      <c r="D12" s="24">
        <v>9873.35</v>
      </c>
      <c r="E12" s="24" t="e">
        <v>#REF!</v>
      </c>
      <c r="F12" s="6"/>
      <c r="G12" s="32">
        <v>16</v>
      </c>
      <c r="H12" s="87" t="s">
        <v>22</v>
      </c>
      <c r="I12" s="24">
        <v>1890079.41</v>
      </c>
      <c r="J12" s="24">
        <v>1848160.39</v>
      </c>
      <c r="K12" s="24"/>
      <c r="L12" s="24" t="e">
        <v>#REF!</v>
      </c>
      <c r="M12" s="26" t="e">
        <v>#REF!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4"/>
      <c r="F13" s="6"/>
      <c r="G13" s="32"/>
      <c r="H13" s="87"/>
      <c r="I13" s="24"/>
      <c r="J13" s="24"/>
      <c r="K13" s="24"/>
      <c r="L13" s="24"/>
      <c r="M13" s="26">
        <v>0</v>
      </c>
    </row>
    <row r="14" spans="1:13">
      <c r="A14" s="29">
        <v>42</v>
      </c>
      <c r="B14" s="30" t="s">
        <v>24</v>
      </c>
      <c r="C14" s="24">
        <v>565859.1</v>
      </c>
      <c r="D14" s="24">
        <v>565859.1</v>
      </c>
      <c r="E14" s="24" t="e">
        <v>#REF!</v>
      </c>
      <c r="F14" s="6"/>
      <c r="G14" s="36"/>
      <c r="H14" s="91"/>
      <c r="I14" s="24"/>
      <c r="J14" s="24"/>
      <c r="K14" s="24"/>
      <c r="L14" s="24"/>
      <c r="M14" s="26">
        <v>0</v>
      </c>
    </row>
    <row r="15" spans="1:13">
      <c r="A15" s="16"/>
      <c r="B15" s="17"/>
      <c r="C15" s="24"/>
      <c r="D15" s="24"/>
      <c r="E15" s="24"/>
      <c r="F15" s="6"/>
      <c r="G15" s="35">
        <v>40</v>
      </c>
      <c r="H15" s="87" t="s">
        <v>25</v>
      </c>
      <c r="I15" s="24">
        <v>210070.16</v>
      </c>
      <c r="J15" s="24">
        <v>102227.04</v>
      </c>
      <c r="K15" s="24"/>
      <c r="L15" s="24" t="e">
        <v>#REF!</v>
      </c>
      <c r="M15" s="26" t="e">
        <v>#REF!</v>
      </c>
    </row>
    <row r="16" spans="1:13">
      <c r="A16" s="29">
        <v>22</v>
      </c>
      <c r="B16" s="30" t="s">
        <v>26</v>
      </c>
      <c r="C16" s="24">
        <v>120300</v>
      </c>
      <c r="D16" s="24">
        <v>0</v>
      </c>
      <c r="E16" s="24"/>
      <c r="F16" s="6"/>
      <c r="G16" s="35">
        <v>20</v>
      </c>
      <c r="H16" s="87" t="s">
        <v>26</v>
      </c>
      <c r="I16" s="24">
        <v>0</v>
      </c>
      <c r="J16" s="24"/>
      <c r="K16" s="24"/>
      <c r="L16" s="24"/>
      <c r="M16" s="26">
        <v>0</v>
      </c>
    </row>
    <row r="17" spans="1:13">
      <c r="A17" s="29">
        <v>23</v>
      </c>
      <c r="B17" s="30" t="s">
        <v>28</v>
      </c>
      <c r="C17" s="24">
        <v>1545971.4</v>
      </c>
      <c r="D17" s="24">
        <v>0</v>
      </c>
      <c r="E17" s="24">
        <v>0</v>
      </c>
      <c r="F17" s="6"/>
      <c r="G17" s="263">
        <v>1068</v>
      </c>
      <c r="H17" s="264" t="s">
        <v>93</v>
      </c>
      <c r="I17" s="195"/>
      <c r="J17" s="195"/>
      <c r="K17" s="195"/>
      <c r="L17" s="195"/>
      <c r="M17" s="195" t="e">
        <v>#REF!</v>
      </c>
    </row>
    <row r="18" spans="1:13">
      <c r="A18" s="29"/>
      <c r="B18" s="17"/>
      <c r="C18" s="26"/>
      <c r="D18" s="77"/>
      <c r="E18" s="77"/>
      <c r="F18" s="6"/>
      <c r="G18" s="265" t="s">
        <v>102</v>
      </c>
      <c r="H18" s="264" t="s">
        <v>103</v>
      </c>
      <c r="I18" s="195"/>
      <c r="J18" s="195"/>
      <c r="K18" s="195"/>
      <c r="L18" s="195"/>
      <c r="M18" s="195">
        <v>11069.7</v>
      </c>
    </row>
    <row r="19" spans="1:13">
      <c r="A19" s="193">
        <v>678</v>
      </c>
      <c r="B19" s="266" t="s">
        <v>93</v>
      </c>
      <c r="C19" s="195"/>
      <c r="D19" s="196"/>
      <c r="E19" s="196" t="e">
        <v>#REF!</v>
      </c>
      <c r="F19" s="6"/>
      <c r="G19" s="38">
        <v>1</v>
      </c>
      <c r="H19" s="267" t="s">
        <v>27</v>
      </c>
      <c r="I19" s="55">
        <v>363415.71</v>
      </c>
      <c r="J19" s="55"/>
      <c r="K19" s="55"/>
      <c r="L19" s="268"/>
      <c r="M19" s="55">
        <v>779659.86</v>
      </c>
    </row>
    <row r="20" spans="1:13">
      <c r="A20" s="43"/>
      <c r="B20" s="44"/>
      <c r="C20" s="47"/>
      <c r="D20" s="79"/>
      <c r="E20" s="79"/>
      <c r="F20" s="6"/>
      <c r="G20" s="48"/>
      <c r="H20" s="95"/>
      <c r="I20" s="47"/>
      <c r="J20" s="47"/>
      <c r="K20" s="47"/>
      <c r="L20" s="47"/>
      <c r="M20" s="26">
        <v>0</v>
      </c>
    </row>
    <row r="21" spans="1:13">
      <c r="A21" s="6"/>
      <c r="B21" s="6"/>
      <c r="C21" s="6"/>
      <c r="D21" s="50"/>
      <c r="E21" s="6"/>
      <c r="F21" s="6"/>
      <c r="G21" s="6"/>
      <c r="H21" s="6"/>
      <c r="I21" s="6"/>
      <c r="J21" s="6"/>
    </row>
    <row r="22" spans="1:13">
      <c r="A22" s="281" t="s">
        <v>29</v>
      </c>
      <c r="B22" s="282"/>
      <c r="C22" s="282"/>
      <c r="D22" s="282"/>
      <c r="E22" s="282"/>
      <c r="F22" s="6"/>
      <c r="G22" s="281" t="s">
        <v>30</v>
      </c>
      <c r="H22" s="282"/>
      <c r="I22" s="282"/>
      <c r="J22" s="282"/>
      <c r="K22" s="282"/>
      <c r="L22" s="282"/>
      <c r="M22" s="282"/>
    </row>
    <row r="23" spans="1:13" s="15" customFormat="1" ht="38.25">
      <c r="A23" s="7" t="s">
        <v>2</v>
      </c>
      <c r="B23" s="269" t="s">
        <v>3</v>
      </c>
      <c r="C23" s="8" t="s">
        <v>4</v>
      </c>
      <c r="D23" s="14" t="s">
        <v>5</v>
      </c>
      <c r="E23" s="14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4" t="s">
        <v>55</v>
      </c>
      <c r="L23" s="14" t="s">
        <v>56</v>
      </c>
      <c r="M23" s="14" t="s">
        <v>6</v>
      </c>
    </row>
    <row r="24" spans="1:13">
      <c r="A24" s="16"/>
      <c r="B24" s="21"/>
      <c r="C24" s="23">
        <f>SUM(C26:C36)</f>
        <v>4066570</v>
      </c>
      <c r="D24" s="23">
        <f>SUM(D26:D36)</f>
        <v>2166071.2800000003</v>
      </c>
      <c r="E24" s="23" t="e">
        <f>SUM(E26:E36)</f>
        <v>#REF!</v>
      </c>
      <c r="F24" s="6"/>
      <c r="G24" s="16"/>
      <c r="H24" s="17"/>
      <c r="I24" s="20">
        <f>SUM(I26:I36)</f>
        <v>5834535</v>
      </c>
      <c r="J24" s="23">
        <f>SUM(J26:J36)</f>
        <v>2532085.9</v>
      </c>
      <c r="K24" s="23" t="e">
        <f t="shared" ref="K24:M24" si="1">SUM(K26:K36)</f>
        <v>#REF!</v>
      </c>
      <c r="L24" s="23" t="e">
        <f t="shared" si="1"/>
        <v>#REF!</v>
      </c>
      <c r="M24" s="23" t="e">
        <f t="shared" si="1"/>
        <v>#REF!</v>
      </c>
    </row>
    <row r="25" spans="1:13">
      <c r="A25" s="16"/>
      <c r="B25" s="17"/>
      <c r="C25" s="26"/>
      <c r="D25" s="26"/>
      <c r="E25" s="26"/>
      <c r="F25" s="6"/>
      <c r="G25" s="16"/>
      <c r="H25" s="17"/>
      <c r="I25" s="26"/>
      <c r="J25" s="28"/>
      <c r="K25" s="28"/>
      <c r="L25" s="28"/>
      <c r="M25" s="28"/>
    </row>
    <row r="26" spans="1:13">
      <c r="A26" s="29">
        <v>13</v>
      </c>
      <c r="B26" s="30" t="s">
        <v>31</v>
      </c>
      <c r="C26" s="24">
        <v>0</v>
      </c>
      <c r="D26" s="24">
        <v>0</v>
      </c>
      <c r="E26" s="24">
        <v>0</v>
      </c>
      <c r="F26" s="6"/>
      <c r="G26" s="51">
        <v>13</v>
      </c>
      <c r="H26" s="30" t="s">
        <v>57</v>
      </c>
      <c r="I26" s="24">
        <v>2522704.5</v>
      </c>
      <c r="J26" s="26">
        <v>766226.8</v>
      </c>
      <c r="K26" s="26" t="e">
        <v>#REF!</v>
      </c>
      <c r="L26" s="26" t="e">
        <v>#REF!</v>
      </c>
      <c r="M26" s="26" t="e">
        <f>SUM(K26:L26)</f>
        <v>#REF!</v>
      </c>
    </row>
    <row r="27" spans="1:13">
      <c r="A27" s="51">
        <v>70</v>
      </c>
      <c r="B27" s="30" t="s">
        <v>33</v>
      </c>
      <c r="C27" s="52">
        <v>1883600.21</v>
      </c>
      <c r="D27" s="24">
        <v>2012064.87</v>
      </c>
      <c r="E27" s="24" t="e">
        <v>#REF!</v>
      </c>
      <c r="F27" s="6"/>
      <c r="G27" s="51">
        <v>10</v>
      </c>
      <c r="H27" s="30" t="s">
        <v>58</v>
      </c>
      <c r="I27" s="24">
        <v>0</v>
      </c>
      <c r="J27" s="24">
        <v>0</v>
      </c>
      <c r="K27" s="24"/>
      <c r="L27" s="24" t="e">
        <v>#REF!</v>
      </c>
      <c r="M27" s="26" t="e">
        <f t="shared" ref="M27:M35" si="2">SUM(K27:L27)</f>
        <v>#REF!</v>
      </c>
    </row>
    <row r="28" spans="1:13">
      <c r="A28" s="51">
        <v>74</v>
      </c>
      <c r="B28" s="30" t="s">
        <v>34</v>
      </c>
      <c r="C28" s="52">
        <v>49000</v>
      </c>
      <c r="D28" s="24">
        <v>48957</v>
      </c>
      <c r="E28" s="24" t="e">
        <v>#REF!</v>
      </c>
      <c r="F28" s="6"/>
      <c r="G28" s="51">
        <v>16</v>
      </c>
      <c r="H28" s="30" t="s">
        <v>59</v>
      </c>
      <c r="I28" s="24">
        <v>1200000</v>
      </c>
      <c r="J28" s="24">
        <v>1200000</v>
      </c>
      <c r="K28" s="24"/>
      <c r="L28" s="24"/>
      <c r="M28" s="26">
        <f t="shared" si="2"/>
        <v>0</v>
      </c>
    </row>
    <row r="29" spans="1:13">
      <c r="A29" s="51">
        <v>75</v>
      </c>
      <c r="B29" s="30" t="s">
        <v>35</v>
      </c>
      <c r="C29" s="24">
        <v>0</v>
      </c>
      <c r="D29" s="24">
        <v>0</v>
      </c>
      <c r="E29" s="24"/>
      <c r="F29" s="6"/>
      <c r="G29" s="51">
        <v>23</v>
      </c>
      <c r="H29" s="30" t="s">
        <v>18</v>
      </c>
      <c r="I29" s="24">
        <v>0</v>
      </c>
      <c r="J29" s="24">
        <v>0</v>
      </c>
      <c r="K29" s="24"/>
      <c r="L29" s="24"/>
      <c r="M29" s="26">
        <f t="shared" si="2"/>
        <v>0</v>
      </c>
    </row>
    <row r="30" spans="1:13">
      <c r="A30" s="51">
        <v>76</v>
      </c>
      <c r="B30" s="30" t="s">
        <v>36</v>
      </c>
      <c r="C30" s="24">
        <v>0</v>
      </c>
      <c r="D30" s="24">
        <v>0</v>
      </c>
      <c r="E30" s="24"/>
      <c r="F30" s="6"/>
      <c r="G30" s="38">
        <v>1068</v>
      </c>
      <c r="H30" s="39" t="s">
        <v>104</v>
      </c>
      <c r="I30" s="55"/>
      <c r="J30" s="55"/>
      <c r="K30" s="55"/>
      <c r="L30" s="55"/>
      <c r="M30" s="55">
        <v>779659.86</v>
      </c>
    </row>
    <row r="31" spans="1:13">
      <c r="A31" s="51">
        <v>77</v>
      </c>
      <c r="B31" s="30" t="s">
        <v>37</v>
      </c>
      <c r="C31" s="24">
        <v>2500</v>
      </c>
      <c r="D31" s="24">
        <v>2822.37</v>
      </c>
      <c r="E31" s="24"/>
      <c r="F31" s="6"/>
      <c r="G31" s="193">
        <v>1068</v>
      </c>
      <c r="H31" s="270" t="s">
        <v>105</v>
      </c>
      <c r="I31" s="195"/>
      <c r="J31" s="271"/>
      <c r="K31" s="271"/>
      <c r="L31" s="271"/>
      <c r="M31" s="195">
        <v>11069.7</v>
      </c>
    </row>
    <row r="32" spans="1:13">
      <c r="A32" s="51"/>
      <c r="B32" s="30"/>
      <c r="C32" s="24"/>
      <c r="D32" s="28"/>
      <c r="E32" s="28"/>
      <c r="F32" s="6"/>
      <c r="G32" s="51"/>
      <c r="H32" s="30"/>
      <c r="I32" s="24"/>
      <c r="J32" s="24"/>
      <c r="K32" s="24"/>
      <c r="L32" s="24"/>
      <c r="M32" s="26">
        <f t="shared" si="2"/>
        <v>0</v>
      </c>
    </row>
    <row r="33" spans="1:13">
      <c r="A33" s="29">
        <v>42</v>
      </c>
      <c r="B33" s="53" t="s">
        <v>38</v>
      </c>
      <c r="C33" s="272">
        <v>210070.16</v>
      </c>
      <c r="D33" s="24">
        <v>102227.04</v>
      </c>
      <c r="E33" s="24" t="e">
        <v>#REF!</v>
      </c>
      <c r="F33" s="6"/>
      <c r="G33" s="29">
        <v>21</v>
      </c>
      <c r="H33" s="17" t="s">
        <v>39</v>
      </c>
      <c r="I33" s="24">
        <v>1545971.4</v>
      </c>
      <c r="J33" s="24">
        <v>0</v>
      </c>
      <c r="K33" s="24"/>
      <c r="L33" s="24"/>
      <c r="M33" s="26">
        <f t="shared" si="2"/>
        <v>0</v>
      </c>
    </row>
    <row r="34" spans="1:13">
      <c r="A34" s="273">
        <v>778</v>
      </c>
      <c r="B34" s="198" t="s">
        <v>93</v>
      </c>
      <c r="C34" s="198"/>
      <c r="D34" s="274"/>
      <c r="E34" s="274" t="e">
        <v>#REF!</v>
      </c>
      <c r="F34" s="6"/>
      <c r="G34" s="29">
        <v>40</v>
      </c>
      <c r="H34" s="30" t="s">
        <v>25</v>
      </c>
      <c r="I34" s="24">
        <v>565859.1</v>
      </c>
      <c r="J34" s="24">
        <v>565859.1</v>
      </c>
      <c r="K34" s="24"/>
      <c r="L34" s="24" t="e">
        <v>#REF!</v>
      </c>
      <c r="M34" s="26" t="e">
        <f t="shared" si="2"/>
        <v>#REF!</v>
      </c>
    </row>
    <row r="35" spans="1:13">
      <c r="A35" s="275" t="s">
        <v>87</v>
      </c>
      <c r="B35" s="198" t="s">
        <v>106</v>
      </c>
      <c r="C35" s="198"/>
      <c r="D35" s="274"/>
      <c r="E35" s="274" t="e">
        <v>#REF!</v>
      </c>
      <c r="F35" s="6"/>
      <c r="G35" s="29"/>
      <c r="H35" s="30"/>
      <c r="I35" s="24"/>
      <c r="J35" s="24"/>
      <c r="K35" s="24"/>
      <c r="L35" s="24"/>
      <c r="M35" s="26">
        <f t="shared" si="2"/>
        <v>0</v>
      </c>
    </row>
    <row r="36" spans="1:13" s="58" customFormat="1">
      <c r="A36" s="38">
        <v>2</v>
      </c>
      <c r="B36" s="39" t="s">
        <v>40</v>
      </c>
      <c r="C36" s="55">
        <v>1921399.63</v>
      </c>
      <c r="D36" s="55"/>
      <c r="E36" s="55">
        <v>1403829.39</v>
      </c>
      <c r="F36" s="56"/>
      <c r="G36" s="193">
        <v>1068</v>
      </c>
      <c r="H36" s="270" t="s">
        <v>107</v>
      </c>
      <c r="I36" s="195"/>
      <c r="J36" s="271"/>
      <c r="K36" s="271"/>
      <c r="L36" s="271"/>
      <c r="M36" s="195" t="e">
        <f>GETPIVOTDATA("Somme de ARBITRE 2019",[4]Feuil4!$A$3,"SECTION","I","D/R","R","CHAPITRE","1068")</f>
        <v>#REF!</v>
      </c>
    </row>
    <row r="37" spans="1:13">
      <c r="A37" s="16"/>
      <c r="B37" s="44"/>
      <c r="C37" s="47"/>
      <c r="D37" s="47"/>
      <c r="E37" s="47"/>
      <c r="F37" s="6"/>
      <c r="G37" s="43"/>
      <c r="H37" s="44"/>
      <c r="I37" s="47"/>
      <c r="J37" s="47"/>
      <c r="K37" s="47"/>
      <c r="L37" s="47"/>
      <c r="M37" s="47"/>
    </row>
    <row r="38" spans="1:13" s="15" customFormat="1">
      <c r="A38" s="283" t="s">
        <v>41</v>
      </c>
      <c r="B38" s="283"/>
      <c r="C38" s="107"/>
      <c r="D38" s="59">
        <f>D24-D5</f>
        <v>273159.3200000003</v>
      </c>
      <c r="E38" s="59"/>
      <c r="F38" s="11"/>
      <c r="G38" s="283" t="s">
        <v>41</v>
      </c>
      <c r="H38" s="283"/>
      <c r="I38" s="59"/>
      <c r="J38" s="59">
        <f>J24-J5</f>
        <v>-1503096.6400000001</v>
      </c>
      <c r="K38" s="59"/>
      <c r="L38" s="59"/>
      <c r="M38" s="59"/>
    </row>
    <row r="39" spans="1:13">
      <c r="A39" s="283" t="s">
        <v>43</v>
      </c>
      <c r="B39" s="283"/>
      <c r="C39" s="112"/>
      <c r="D39" s="60">
        <f>D38+D14-D33</f>
        <v>736791.38000000024</v>
      </c>
      <c r="E39" s="60"/>
      <c r="F39" s="6"/>
      <c r="G39" s="6"/>
    </row>
    <row r="40" spans="1:13">
      <c r="A40" s="283" t="s">
        <v>44</v>
      </c>
      <c r="B40" s="283"/>
      <c r="C40" s="276">
        <f>D40-1300000</f>
        <v>548160.3899999999</v>
      </c>
      <c r="D40" s="60">
        <f>J12</f>
        <v>1848160.39</v>
      </c>
      <c r="E40" s="60"/>
      <c r="F40" s="6"/>
      <c r="G40" s="6"/>
    </row>
    <row r="41" spans="1:13">
      <c r="A41" s="283" t="s">
        <v>45</v>
      </c>
      <c r="B41" s="283"/>
      <c r="C41" s="277">
        <f>$D$39-C40</f>
        <v>188630.99000000034</v>
      </c>
      <c r="D41" s="60">
        <f>$D$39-D40</f>
        <v>-1111369.0099999998</v>
      </c>
      <c r="E41" s="60"/>
      <c r="F41" s="6"/>
      <c r="G41" s="6"/>
    </row>
    <row r="42" spans="1:13">
      <c r="A42" s="283" t="s">
        <v>46</v>
      </c>
      <c r="B42" s="283"/>
      <c r="C42" s="25"/>
      <c r="D42" s="278">
        <v>8261719.0800000001</v>
      </c>
      <c r="E42" s="278"/>
      <c r="F42" s="279"/>
      <c r="G42" s="6"/>
    </row>
    <row r="43" spans="1:13">
      <c r="A43" s="283" t="s">
        <v>60</v>
      </c>
      <c r="B43" s="283"/>
      <c r="C43" s="25"/>
      <c r="D43" s="80">
        <f>D42/D39</f>
        <v>11.213104963307249</v>
      </c>
      <c r="E43" s="80"/>
      <c r="F43" s="6"/>
      <c r="G43" s="6"/>
    </row>
    <row r="44" spans="1:13">
      <c r="C44" s="75"/>
    </row>
  </sheetData>
  <mergeCells count="11">
    <mergeCell ref="A39:B39"/>
    <mergeCell ref="A40:B40"/>
    <mergeCell ref="A41:B41"/>
    <mergeCell ref="A42:B42"/>
    <mergeCell ref="A43:B43"/>
    <mergeCell ref="A3:E3"/>
    <mergeCell ref="G3:M3"/>
    <mergeCell ref="A22:E22"/>
    <mergeCell ref="G22:M22"/>
    <mergeCell ref="A38:B38"/>
    <mergeCell ref="G38:H38"/>
  </mergeCells>
  <pageMargins left="0.31496062992125984" right="0.31496062992125984" top="0.35433070866141736" bottom="0.35433070866141736" header="0" footer="0"/>
  <pageSetup paperSize="8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workbookViewId="0">
      <selection activeCell="J24" sqref="J24"/>
    </sheetView>
  </sheetViews>
  <sheetFormatPr baseColWidth="10" defaultRowHeight="15"/>
  <cols>
    <col min="2" max="2" width="41.28515625" bestFit="1" customWidth="1"/>
    <col min="3" max="3" width="15.85546875" bestFit="1" customWidth="1"/>
    <col min="4" max="4" width="18.140625" customWidth="1"/>
    <col min="5" max="5" width="15.85546875" bestFit="1" customWidth="1"/>
    <col min="6" max="6" width="14.140625" bestFit="1" customWidth="1"/>
    <col min="7" max="7" width="15.85546875" customWidth="1"/>
    <col min="8" max="8" width="40.7109375" bestFit="1" customWidth="1"/>
    <col min="9" max="9" width="15.85546875" bestFit="1" customWidth="1"/>
    <col min="10" max="10" width="16.7109375" customWidth="1"/>
    <col min="11" max="11" width="14.28515625" bestFit="1" customWidth="1"/>
    <col min="12" max="13" width="15.85546875" bestFit="1" customWidth="1"/>
  </cols>
  <sheetData>
    <row r="1" spans="1:13" s="3" customFormat="1" ht="21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3" ht="30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4" t="s">
        <v>6</v>
      </c>
      <c r="F4" s="11"/>
      <c r="G4" s="12" t="s">
        <v>2</v>
      </c>
      <c r="H4" s="7" t="s">
        <v>3</v>
      </c>
      <c r="I4" s="8" t="s">
        <v>4</v>
      </c>
      <c r="J4" s="14" t="s">
        <v>7</v>
      </c>
      <c r="K4" s="14" t="s">
        <v>55</v>
      </c>
      <c r="L4" s="14" t="s">
        <v>56</v>
      </c>
      <c r="M4" s="14" t="s">
        <v>6</v>
      </c>
    </row>
    <row r="5" spans="1:13">
      <c r="A5" s="16"/>
      <c r="B5" s="17"/>
      <c r="C5" s="20">
        <f>SUM(C7:C17)</f>
        <v>2496728</v>
      </c>
      <c r="D5" s="20">
        <f>SUM(D6:D17)</f>
        <v>712413.65999999992</v>
      </c>
      <c r="E5" s="20" t="e">
        <f>SUM(E6:E17)</f>
        <v>#REF!</v>
      </c>
      <c r="F5" s="6"/>
      <c r="G5" s="21"/>
      <c r="H5" s="22"/>
      <c r="I5" s="23">
        <f>SUM(I7:I17)</f>
        <v>2404154</v>
      </c>
      <c r="J5" s="23">
        <f>SUM(J7:J17)</f>
        <v>404898.96</v>
      </c>
      <c r="K5" s="23" t="e">
        <f>SUM(K7:K17)</f>
        <v>#REF!</v>
      </c>
      <c r="L5" s="23" t="e">
        <f>SUM(L7:L17)</f>
        <v>#REF!</v>
      </c>
      <c r="M5" s="23" t="e">
        <f>SUM(M7:M17)</f>
        <v>#REF!</v>
      </c>
    </row>
    <row r="6" spans="1:13">
      <c r="A6" s="16"/>
      <c r="B6" s="17"/>
      <c r="C6" s="24"/>
      <c r="D6" s="77"/>
      <c r="E6" s="77"/>
      <c r="F6" s="6"/>
      <c r="G6" s="17"/>
      <c r="H6" s="22"/>
      <c r="I6" s="26"/>
      <c r="J6" s="27"/>
      <c r="K6" s="27"/>
      <c r="L6" s="27"/>
      <c r="M6" s="27"/>
    </row>
    <row r="7" spans="1:13">
      <c r="A7" s="29">
        <v>11</v>
      </c>
      <c r="B7" s="30" t="s">
        <v>11</v>
      </c>
      <c r="C7" s="24">
        <v>326428.05</v>
      </c>
      <c r="D7" s="24">
        <v>311034.27</v>
      </c>
      <c r="E7" s="24" t="e">
        <v>#REF!</v>
      </c>
      <c r="F7" s="6"/>
      <c r="G7" s="32">
        <v>20</v>
      </c>
      <c r="H7" s="33" t="s">
        <v>12</v>
      </c>
      <c r="I7" s="24">
        <v>239485.51</v>
      </c>
      <c r="J7" s="26">
        <v>121651.84</v>
      </c>
      <c r="K7" s="26" t="e">
        <v>#REF!</v>
      </c>
      <c r="L7" s="26" t="e">
        <v>#REF!</v>
      </c>
      <c r="M7" s="26" t="e">
        <v>#REF!</v>
      </c>
    </row>
    <row r="8" spans="1:13">
      <c r="A8" s="29">
        <v>12</v>
      </c>
      <c r="B8" s="30" t="s">
        <v>13</v>
      </c>
      <c r="C8" s="24">
        <v>0</v>
      </c>
      <c r="D8" s="24">
        <v>0</v>
      </c>
      <c r="E8" s="24"/>
      <c r="F8" s="6"/>
      <c r="G8" s="32">
        <v>21</v>
      </c>
      <c r="H8" s="33" t="s">
        <v>14</v>
      </c>
      <c r="I8" s="24">
        <v>0</v>
      </c>
      <c r="J8" s="24"/>
      <c r="K8" s="24"/>
      <c r="L8" s="24" t="e">
        <v>#REF!</v>
      </c>
      <c r="M8" s="26" t="e">
        <v>#REF!</v>
      </c>
    </row>
    <row r="9" spans="1:13">
      <c r="A9" s="29">
        <v>14</v>
      </c>
      <c r="B9" s="30" t="s">
        <v>15</v>
      </c>
      <c r="C9" s="24">
        <v>0</v>
      </c>
      <c r="D9" s="24">
        <v>0</v>
      </c>
      <c r="E9" s="24"/>
      <c r="F9" s="6"/>
      <c r="G9" s="32">
        <v>22</v>
      </c>
      <c r="H9" s="33" t="s">
        <v>16</v>
      </c>
      <c r="I9" s="24">
        <v>0</v>
      </c>
      <c r="J9" s="24"/>
      <c r="K9" s="24"/>
      <c r="L9" s="24"/>
      <c r="M9" s="26">
        <v>0</v>
      </c>
    </row>
    <row r="10" spans="1:13">
      <c r="A10" s="34">
        <v>65</v>
      </c>
      <c r="B10" s="30" t="s">
        <v>17</v>
      </c>
      <c r="C10" s="24">
        <v>30000</v>
      </c>
      <c r="D10" s="24">
        <v>823.85</v>
      </c>
      <c r="E10" s="24" t="e">
        <v>#REF!</v>
      </c>
      <c r="F10" s="6"/>
      <c r="G10" s="32">
        <v>23</v>
      </c>
      <c r="H10" s="33" t="s">
        <v>18</v>
      </c>
      <c r="I10" s="24">
        <v>1882569.54</v>
      </c>
      <c r="J10" s="24">
        <v>1347</v>
      </c>
      <c r="K10" s="24" t="e">
        <v>#REF!</v>
      </c>
      <c r="L10" s="24" t="e">
        <v>#REF!</v>
      </c>
      <c r="M10" s="26" t="e">
        <v>#REF!</v>
      </c>
    </row>
    <row r="11" spans="1:13">
      <c r="A11" s="34">
        <v>66</v>
      </c>
      <c r="B11" s="30" t="s">
        <v>19</v>
      </c>
      <c r="C11" s="24">
        <v>54517.33</v>
      </c>
      <c r="D11" s="24">
        <v>44168.29</v>
      </c>
      <c r="E11" s="24" t="e">
        <v>#REF!</v>
      </c>
      <c r="F11" s="6"/>
      <c r="G11" s="32">
        <v>13</v>
      </c>
      <c r="H11" s="33" t="s">
        <v>20</v>
      </c>
      <c r="I11" s="24">
        <v>0</v>
      </c>
      <c r="J11" s="24"/>
      <c r="K11" s="24"/>
      <c r="L11" s="24"/>
      <c r="M11" s="26">
        <v>0</v>
      </c>
    </row>
    <row r="12" spans="1:13">
      <c r="A12" s="34">
        <v>67</v>
      </c>
      <c r="B12" s="30" t="s">
        <v>21</v>
      </c>
      <c r="C12" s="24">
        <v>6300</v>
      </c>
      <c r="D12" s="24">
        <v>6300</v>
      </c>
      <c r="E12" s="24" t="e">
        <v>#REF!</v>
      </c>
      <c r="F12" s="280" t="e">
        <f>SUM(E7:E12)*7.5%</f>
        <v>#REF!</v>
      </c>
      <c r="G12" s="32">
        <v>16</v>
      </c>
      <c r="H12" s="33" t="s">
        <v>22</v>
      </c>
      <c r="I12" s="24">
        <v>169220.62</v>
      </c>
      <c r="J12" s="24">
        <v>169021.79</v>
      </c>
      <c r="K12" s="24"/>
      <c r="L12" s="24" t="e">
        <v>#REF!</v>
      </c>
      <c r="M12" s="26" t="e">
        <v>#REF!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4"/>
      <c r="F13" s="6"/>
      <c r="G13" s="32"/>
      <c r="H13" s="33"/>
      <c r="I13" s="24"/>
      <c r="J13" s="24"/>
      <c r="K13" s="24"/>
      <c r="L13" s="24"/>
      <c r="M13" s="26">
        <v>0</v>
      </c>
    </row>
    <row r="14" spans="1:13">
      <c r="A14" s="29">
        <v>42</v>
      </c>
      <c r="B14" s="30" t="s">
        <v>24</v>
      </c>
      <c r="C14" s="24">
        <v>350087.25</v>
      </c>
      <c r="D14" s="24">
        <v>350087.25</v>
      </c>
      <c r="E14" s="24" t="e">
        <v>#REF!</v>
      </c>
      <c r="F14" s="6"/>
      <c r="G14" s="35">
        <v>40</v>
      </c>
      <c r="H14" s="33" t="s">
        <v>25</v>
      </c>
      <c r="I14" s="24">
        <v>112878.33</v>
      </c>
      <c r="J14" s="24">
        <v>112878.33</v>
      </c>
      <c r="K14" s="24"/>
      <c r="L14" s="24" t="e">
        <v>#REF!</v>
      </c>
      <c r="M14" s="26" t="e">
        <v>#REF!</v>
      </c>
    </row>
    <row r="15" spans="1:13">
      <c r="A15" s="16"/>
      <c r="B15" s="17"/>
      <c r="C15" s="24"/>
      <c r="D15" s="24"/>
      <c r="E15" s="24"/>
      <c r="F15" s="6"/>
      <c r="G15" s="36"/>
      <c r="H15" s="37"/>
      <c r="I15" s="24"/>
      <c r="J15" s="24"/>
      <c r="K15" s="24"/>
      <c r="L15" s="24"/>
      <c r="M15" s="26">
        <v>0</v>
      </c>
    </row>
    <row r="16" spans="1:13">
      <c r="A16" s="29">
        <v>22</v>
      </c>
      <c r="B16" s="30" t="s">
        <v>26</v>
      </c>
      <c r="C16" s="24">
        <v>17300</v>
      </c>
      <c r="D16" s="24">
        <v>0</v>
      </c>
      <c r="E16" s="24">
        <v>30000</v>
      </c>
      <c r="F16" s="6"/>
      <c r="G16" s="27"/>
      <c r="I16" s="27"/>
      <c r="J16" s="27"/>
      <c r="K16" s="27"/>
      <c r="L16" s="27"/>
      <c r="M16" s="26">
        <v>0</v>
      </c>
    </row>
    <row r="17" spans="1:13">
      <c r="A17" s="29">
        <v>23</v>
      </c>
      <c r="B17" s="30" t="s">
        <v>28</v>
      </c>
      <c r="C17" s="24">
        <v>1712095.37</v>
      </c>
      <c r="D17" s="24">
        <v>0</v>
      </c>
      <c r="E17" s="24">
        <v>1522209.55</v>
      </c>
      <c r="F17" s="6"/>
      <c r="G17" s="32"/>
      <c r="H17" s="33"/>
      <c r="I17" s="24"/>
      <c r="J17" s="24"/>
      <c r="K17" s="24"/>
      <c r="L17" s="24"/>
      <c r="M17" s="26">
        <v>0</v>
      </c>
    </row>
    <row r="18" spans="1:13">
      <c r="A18" s="43"/>
      <c r="B18" s="44"/>
      <c r="C18" s="47"/>
      <c r="D18" s="79"/>
      <c r="E18" s="79"/>
      <c r="F18" s="6"/>
      <c r="G18" s="48"/>
      <c r="H18" s="49"/>
      <c r="I18" s="47"/>
      <c r="J18" s="47"/>
      <c r="K18" s="47"/>
      <c r="L18" s="47"/>
      <c r="M18" s="26">
        <v>0</v>
      </c>
    </row>
    <row r="19" spans="1:13">
      <c r="A19" s="6"/>
      <c r="B19" s="6"/>
      <c r="C19" s="6"/>
      <c r="D19" s="50"/>
      <c r="E19" s="6"/>
      <c r="F19" s="6"/>
      <c r="G19" s="6"/>
      <c r="H19" s="6"/>
      <c r="I19" s="6"/>
      <c r="J19" s="6"/>
    </row>
    <row r="20" spans="1:13">
      <c r="A20" s="281" t="s">
        <v>29</v>
      </c>
      <c r="B20" s="282"/>
      <c r="C20" s="282"/>
      <c r="D20" s="282"/>
      <c r="E20" s="282"/>
      <c r="F20" s="6"/>
      <c r="G20" s="287" t="s">
        <v>30</v>
      </c>
      <c r="H20" s="288"/>
      <c r="I20" s="288"/>
      <c r="J20" s="288"/>
      <c r="K20" s="288"/>
      <c r="L20" s="288"/>
      <c r="M20" s="288"/>
    </row>
    <row r="21" spans="1:13" s="15" customFormat="1" ht="38.25">
      <c r="A21" s="7" t="s">
        <v>2</v>
      </c>
      <c r="B21" s="7" t="s">
        <v>3</v>
      </c>
      <c r="C21" s="8" t="s">
        <v>4</v>
      </c>
      <c r="D21" s="14" t="s">
        <v>5</v>
      </c>
      <c r="E21" s="14" t="s">
        <v>6</v>
      </c>
      <c r="F21" s="11"/>
      <c r="G21" s="12" t="s">
        <v>2</v>
      </c>
      <c r="H21" s="7" t="s">
        <v>3</v>
      </c>
      <c r="I21" s="8" t="s">
        <v>4</v>
      </c>
      <c r="J21" s="14" t="s">
        <v>7</v>
      </c>
      <c r="K21" s="14" t="s">
        <v>55</v>
      </c>
      <c r="L21" s="14" t="s">
        <v>56</v>
      </c>
      <c r="M21" s="14" t="s">
        <v>6</v>
      </c>
    </row>
    <row r="22" spans="1:13">
      <c r="A22" s="21"/>
      <c r="B22" s="21"/>
      <c r="C22" s="23">
        <f>SUM(C24:C34)</f>
        <v>2496728</v>
      </c>
      <c r="D22" s="23">
        <f>SUM(D24:D34)</f>
        <v>735574.8899999999</v>
      </c>
      <c r="E22" s="23" t="e">
        <f>SUM(E24:E34)</f>
        <v>#REF!</v>
      </c>
      <c r="F22" s="6"/>
      <c r="G22" s="16"/>
      <c r="H22" s="17"/>
      <c r="I22" s="20">
        <f>SUM(I24:I34)</f>
        <v>2404154</v>
      </c>
      <c r="J22" s="23">
        <f>SUM(J24:J34)</f>
        <v>356247.25</v>
      </c>
      <c r="K22" s="23">
        <f t="shared" ref="K22:M22" si="0">SUM(K24:K34)</f>
        <v>0</v>
      </c>
      <c r="L22" s="23" t="e">
        <f t="shared" si="0"/>
        <v>#REF!</v>
      </c>
      <c r="M22" s="23" t="e">
        <f t="shared" si="0"/>
        <v>#REF!</v>
      </c>
    </row>
    <row r="23" spans="1:13">
      <c r="A23" s="17"/>
      <c r="B23" s="17"/>
      <c r="C23" s="26"/>
      <c r="D23" s="26"/>
      <c r="E23" s="26"/>
      <c r="F23" s="6"/>
      <c r="G23" s="16"/>
      <c r="H23" s="17"/>
      <c r="I23" s="26"/>
      <c r="J23" s="28"/>
      <c r="K23" s="28"/>
      <c r="L23" s="28"/>
      <c r="M23" s="28"/>
    </row>
    <row r="24" spans="1:13">
      <c r="A24" s="35">
        <v>13</v>
      </c>
      <c r="B24" s="30" t="s">
        <v>31</v>
      </c>
      <c r="C24" s="24">
        <v>0</v>
      </c>
      <c r="D24" s="24">
        <v>0</v>
      </c>
      <c r="E24" s="24">
        <v>0</v>
      </c>
      <c r="F24" s="6"/>
      <c r="G24" s="51">
        <v>13</v>
      </c>
      <c r="H24" s="30" t="s">
        <v>57</v>
      </c>
      <c r="I24" s="24">
        <v>0</v>
      </c>
      <c r="J24" s="26">
        <v>6160</v>
      </c>
      <c r="K24" s="26"/>
      <c r="L24" s="26" t="e">
        <v>#REF!</v>
      </c>
      <c r="M24" s="26" t="e">
        <v>#REF!</v>
      </c>
    </row>
    <row r="25" spans="1:13">
      <c r="A25" s="32">
        <v>70</v>
      </c>
      <c r="B25" s="30" t="s">
        <v>33</v>
      </c>
      <c r="C25" s="52">
        <v>605326.37</v>
      </c>
      <c r="D25" s="24">
        <v>574286.72</v>
      </c>
      <c r="E25" s="24" t="e">
        <v>#REF!</v>
      </c>
      <c r="F25" s="6"/>
      <c r="G25" s="51">
        <v>106</v>
      </c>
      <c r="H25" s="30" t="s">
        <v>58</v>
      </c>
      <c r="I25" s="24">
        <v>0</v>
      </c>
      <c r="J25" s="24"/>
      <c r="K25" s="24"/>
      <c r="L25" s="24"/>
      <c r="M25" s="26">
        <v>0</v>
      </c>
    </row>
    <row r="26" spans="1:13">
      <c r="A26" s="32">
        <v>74</v>
      </c>
      <c r="B26" s="30" t="s">
        <v>34</v>
      </c>
      <c r="C26" s="52">
        <v>50000</v>
      </c>
      <c r="D26" s="24">
        <v>48365</v>
      </c>
      <c r="E26" s="24" t="e">
        <v>#REF!</v>
      </c>
      <c r="F26" s="6"/>
      <c r="G26" s="51">
        <v>165</v>
      </c>
      <c r="H26" s="30" t="s">
        <v>59</v>
      </c>
      <c r="I26" s="24">
        <v>0</v>
      </c>
      <c r="J26" s="24"/>
      <c r="K26" s="24"/>
      <c r="L26" s="24"/>
      <c r="M26" s="26">
        <v>0</v>
      </c>
    </row>
    <row r="27" spans="1:13">
      <c r="A27" s="32">
        <v>75</v>
      </c>
      <c r="B27" s="30" t="s">
        <v>35</v>
      </c>
      <c r="C27" s="24">
        <v>0</v>
      </c>
      <c r="D27" s="24">
        <v>0</v>
      </c>
      <c r="E27" s="24"/>
      <c r="F27" s="6"/>
      <c r="G27" s="51"/>
      <c r="H27" s="30"/>
      <c r="I27" s="24"/>
      <c r="J27" s="24"/>
      <c r="K27" s="24"/>
      <c r="L27" s="24"/>
      <c r="M27" s="26">
        <v>0</v>
      </c>
    </row>
    <row r="28" spans="1:13">
      <c r="A28" s="32">
        <v>76</v>
      </c>
      <c r="B28" s="30" t="s">
        <v>36</v>
      </c>
      <c r="C28" s="24">
        <v>0</v>
      </c>
      <c r="D28" s="24">
        <v>0</v>
      </c>
      <c r="E28" s="24"/>
      <c r="F28" s="6"/>
      <c r="G28" s="29"/>
      <c r="H28" s="30"/>
      <c r="I28" s="24"/>
      <c r="J28" s="24"/>
      <c r="K28" s="24"/>
      <c r="L28" s="24"/>
      <c r="M28" s="26">
        <v>0</v>
      </c>
    </row>
    <row r="29" spans="1:13">
      <c r="A29" s="32">
        <v>77</v>
      </c>
      <c r="B29" s="30" t="s">
        <v>37</v>
      </c>
      <c r="C29" s="24">
        <v>0</v>
      </c>
      <c r="D29" s="24">
        <v>44.84</v>
      </c>
      <c r="E29" s="24"/>
      <c r="F29" s="6"/>
      <c r="G29" s="51"/>
      <c r="H29" s="30"/>
      <c r="I29" s="24"/>
      <c r="J29" s="24"/>
      <c r="K29" s="24"/>
      <c r="L29" s="24"/>
      <c r="M29" s="26">
        <v>0</v>
      </c>
    </row>
    <row r="30" spans="1:13">
      <c r="A30" s="32"/>
      <c r="B30" s="30"/>
      <c r="C30" s="24"/>
      <c r="D30" s="28"/>
      <c r="E30" s="28"/>
      <c r="F30" s="6"/>
      <c r="G30" s="51"/>
      <c r="H30" s="30"/>
      <c r="I30" s="24"/>
      <c r="J30" s="24"/>
      <c r="K30" s="24"/>
      <c r="L30" s="24"/>
      <c r="M30" s="26">
        <v>0</v>
      </c>
    </row>
    <row r="31" spans="1:13">
      <c r="A31" s="35">
        <v>42</v>
      </c>
      <c r="B31" s="53" t="s">
        <v>38</v>
      </c>
      <c r="C31" s="24">
        <v>112878.33</v>
      </c>
      <c r="D31" s="24">
        <v>112878.33</v>
      </c>
      <c r="E31" s="24" t="e">
        <v>#REF!</v>
      </c>
      <c r="F31" s="6"/>
      <c r="G31" s="29">
        <v>21</v>
      </c>
      <c r="H31" s="17" t="s">
        <v>39</v>
      </c>
      <c r="I31" s="24">
        <v>1712095.37</v>
      </c>
      <c r="J31" s="24">
        <v>0</v>
      </c>
      <c r="K31" s="24"/>
      <c r="L31" s="24">
        <v>0</v>
      </c>
      <c r="M31" s="26">
        <v>1522209.55</v>
      </c>
    </row>
    <row r="32" spans="1:13">
      <c r="A32" s="35"/>
      <c r="B32" s="53"/>
      <c r="C32" s="24"/>
      <c r="D32" s="24"/>
      <c r="E32" s="24"/>
      <c r="F32" s="6"/>
      <c r="G32" s="29">
        <v>40</v>
      </c>
      <c r="H32" s="30" t="s">
        <v>25</v>
      </c>
      <c r="I32" s="24">
        <v>350087.25</v>
      </c>
      <c r="J32" s="24">
        <v>350087.25</v>
      </c>
      <c r="K32" s="24"/>
      <c r="L32" s="24" t="e">
        <v>#REF!</v>
      </c>
      <c r="M32" s="26" t="e">
        <v>#REF!</v>
      </c>
    </row>
    <row r="33" spans="1:13">
      <c r="A33" s="27"/>
      <c r="B33" s="27"/>
      <c r="C33" s="27"/>
      <c r="D33" s="28"/>
      <c r="E33" s="28"/>
      <c r="F33" s="6"/>
      <c r="G33" s="38"/>
      <c r="H33" s="39"/>
      <c r="I33" s="55"/>
      <c r="J33" s="55"/>
      <c r="K33" s="55"/>
      <c r="L33" s="55"/>
      <c r="M33" s="55">
        <v>0</v>
      </c>
    </row>
    <row r="34" spans="1:13" s="58" customFormat="1">
      <c r="A34" s="54">
        <v>2</v>
      </c>
      <c r="B34" s="39" t="s">
        <v>40</v>
      </c>
      <c r="C34" s="55">
        <v>1728523.3</v>
      </c>
      <c r="D34" s="55"/>
      <c r="E34" s="55">
        <v>1751684.53</v>
      </c>
      <c r="F34" s="56"/>
      <c r="G34" s="38">
        <v>1</v>
      </c>
      <c r="H34" s="39" t="s">
        <v>40</v>
      </c>
      <c r="I34" s="55">
        <v>341971.38</v>
      </c>
      <c r="J34" s="57"/>
      <c r="K34" s="57"/>
      <c r="L34" s="57">
        <v>239218.12</v>
      </c>
      <c r="M34" s="55">
        <v>239218.12</v>
      </c>
    </row>
    <row r="35" spans="1:13">
      <c r="A35" s="44"/>
      <c r="B35" s="44"/>
      <c r="C35" s="47"/>
      <c r="D35" s="47"/>
      <c r="E35" s="47"/>
      <c r="F35" s="6"/>
      <c r="G35" s="43"/>
      <c r="H35" s="44"/>
      <c r="I35" s="47"/>
      <c r="J35" s="47"/>
      <c r="K35" s="47"/>
      <c r="L35" s="47"/>
      <c r="M35" s="26">
        <v>0</v>
      </c>
    </row>
    <row r="36" spans="1:13" s="15" customFormat="1">
      <c r="A36" s="283" t="s">
        <v>41</v>
      </c>
      <c r="B36" s="283"/>
      <c r="C36" s="59"/>
      <c r="D36" s="59">
        <f>D22-D5</f>
        <v>23161.229999999981</v>
      </c>
      <c r="E36" s="59"/>
      <c r="F36" s="11"/>
      <c r="G36" s="283" t="s">
        <v>41</v>
      </c>
      <c r="H36" s="283"/>
      <c r="I36" s="59"/>
      <c r="J36" s="59">
        <f>J22-J5</f>
        <v>-48651.710000000021</v>
      </c>
      <c r="K36" s="59"/>
      <c r="L36" s="59"/>
      <c r="M36" s="59"/>
    </row>
    <row r="37" spans="1:13">
      <c r="A37" s="283" t="s">
        <v>43</v>
      </c>
      <c r="B37" s="283"/>
      <c r="C37" s="60"/>
      <c r="D37" s="60">
        <f>D36+D14-D31</f>
        <v>260370.14999999997</v>
      </c>
      <c r="E37" s="60"/>
      <c r="F37" s="6"/>
      <c r="G37" s="6"/>
    </row>
    <row r="38" spans="1:13">
      <c r="A38" s="283" t="s">
        <v>44</v>
      </c>
      <c r="B38" s="283"/>
      <c r="C38" s="60"/>
      <c r="D38" s="60">
        <f>J12</f>
        <v>169021.79</v>
      </c>
      <c r="E38" s="60"/>
      <c r="F38" s="6"/>
      <c r="G38" s="6"/>
    </row>
    <row r="39" spans="1:13">
      <c r="A39" s="283" t="s">
        <v>45</v>
      </c>
      <c r="B39" s="283"/>
      <c r="C39" s="60"/>
      <c r="D39" s="60">
        <f>D37-D38</f>
        <v>91348.359999999957</v>
      </c>
      <c r="E39" s="60"/>
      <c r="F39" s="6"/>
      <c r="G39" s="6"/>
    </row>
    <row r="40" spans="1:13">
      <c r="A40" s="289" t="s">
        <v>46</v>
      </c>
      <c r="B40" s="289"/>
      <c r="C40" s="80"/>
      <c r="D40" s="80">
        <v>899635.45</v>
      </c>
      <c r="E40" s="80"/>
      <c r="F40" s="6"/>
      <c r="G40" s="6"/>
    </row>
    <row r="41" spans="1:13">
      <c r="A41" s="283" t="s">
        <v>60</v>
      </c>
      <c r="B41" s="283"/>
      <c r="C41" s="81"/>
      <c r="D41" s="82">
        <f>D40/D37</f>
        <v>3.4552173127372705</v>
      </c>
      <c r="E41" s="82"/>
    </row>
    <row r="43" spans="1:13" ht="45">
      <c r="B43" s="65"/>
      <c r="C43" s="66" t="s">
        <v>47</v>
      </c>
      <c r="D43" s="66" t="s">
        <v>48</v>
      </c>
      <c r="E43" s="66" t="s">
        <v>49</v>
      </c>
      <c r="F43" s="66" t="s">
        <v>8</v>
      </c>
      <c r="G43" s="67" t="s">
        <v>50</v>
      </c>
      <c r="H43" s="68"/>
    </row>
    <row r="44" spans="1:13">
      <c r="B44" s="69" t="s">
        <v>51</v>
      </c>
      <c r="C44" s="70">
        <f>C34</f>
        <v>1728523.3</v>
      </c>
      <c r="D44" s="70">
        <f>D5</f>
        <v>712413.65999999992</v>
      </c>
      <c r="E44" s="70">
        <f>D22</f>
        <v>735574.8899999999</v>
      </c>
      <c r="F44" s="70"/>
      <c r="G44" s="71">
        <f>(C44-D44)+(E44-F44)</f>
        <v>1751684.53</v>
      </c>
      <c r="H44" s="72"/>
    </row>
    <row r="45" spans="1:13" ht="15.75" thickBot="1">
      <c r="B45" s="69" t="s">
        <v>52</v>
      </c>
      <c r="C45" s="70">
        <f>I34</f>
        <v>341971.38</v>
      </c>
      <c r="D45" s="70">
        <f>J5</f>
        <v>404898.96</v>
      </c>
      <c r="E45" s="70">
        <f>J22</f>
        <v>356247.25</v>
      </c>
      <c r="F45" s="70">
        <f>F48</f>
        <v>-54101.55</v>
      </c>
      <c r="G45" s="73">
        <f>C45-D45+E45+F45</f>
        <v>239218.12</v>
      </c>
      <c r="H45" s="72"/>
    </row>
    <row r="46" spans="1:13" ht="15.75" thickBot="1">
      <c r="G46" s="74">
        <f>SUM(G44:G45)</f>
        <v>1990902.65</v>
      </c>
    </row>
    <row r="48" spans="1:13">
      <c r="C48" t="s">
        <v>61</v>
      </c>
      <c r="D48">
        <v>-54101.55</v>
      </c>
      <c r="E48">
        <v>0</v>
      </c>
      <c r="F48">
        <f>SUM(D48:E48)</f>
        <v>-54101.55</v>
      </c>
    </row>
    <row r="49" spans="3:6">
      <c r="C49" s="83" t="s">
        <v>62</v>
      </c>
      <c r="D49" s="83"/>
      <c r="E49" s="83"/>
      <c r="F49" s="84">
        <f>E45+C45-D45</f>
        <v>293319.67</v>
      </c>
    </row>
    <row r="51" spans="3:6">
      <c r="C51" s="75"/>
    </row>
  </sheetData>
  <mergeCells count="11">
    <mergeCell ref="A37:B37"/>
    <mergeCell ref="A38:B38"/>
    <mergeCell ref="A39:B39"/>
    <mergeCell ref="A40:B40"/>
    <mergeCell ref="A41:B41"/>
    <mergeCell ref="A3:E3"/>
    <mergeCell ref="G3:M3"/>
    <mergeCell ref="A20:E20"/>
    <mergeCell ref="G20:M20"/>
    <mergeCell ref="A36:B36"/>
    <mergeCell ref="G36:H36"/>
  </mergeCells>
  <pageMargins left="0.31496062992125984" right="0.31496062992125984" top="0.35433070866141736" bottom="0.35433070866141736" header="0" footer="0"/>
  <pageSetup paperSize="8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M45"/>
  <sheetViews>
    <sheetView zoomScale="70" zoomScaleNormal="70" workbookViewId="0">
      <selection activeCell="M27" sqref="M27"/>
    </sheetView>
  </sheetViews>
  <sheetFormatPr baseColWidth="10" defaultRowHeight="15"/>
  <cols>
    <col min="2" max="2" width="41.28515625" bestFit="1" customWidth="1"/>
    <col min="3" max="4" width="15.85546875" bestFit="1" customWidth="1"/>
    <col min="5" max="5" width="14.140625" style="5" bestFit="1" customWidth="1"/>
    <col min="7" max="7" width="14.28515625" customWidth="1"/>
    <col min="8" max="8" width="40.7109375" bestFit="1" customWidth="1"/>
    <col min="9" max="9" width="15.85546875" bestFit="1" customWidth="1"/>
    <col min="10" max="10" width="16.7109375" customWidth="1"/>
    <col min="11" max="11" width="15.85546875" style="5" customWidth="1"/>
    <col min="12" max="12" width="14.28515625" style="5" bestFit="1" customWidth="1"/>
    <col min="13" max="13" width="18.140625" style="5" customWidth="1"/>
  </cols>
  <sheetData>
    <row r="1" spans="1:13" s="3" customFormat="1" ht="21">
      <c r="A1" s="1" t="s">
        <v>68</v>
      </c>
      <c r="B1" s="2"/>
      <c r="C1" s="2"/>
      <c r="D1" s="2"/>
      <c r="E1" s="85"/>
      <c r="F1" s="2"/>
      <c r="G1" s="2"/>
      <c r="H1" s="2"/>
      <c r="I1" s="2"/>
      <c r="J1" s="2"/>
      <c r="K1" s="4"/>
      <c r="L1" s="4"/>
      <c r="M1" s="4"/>
    </row>
    <row r="2" spans="1:13" ht="30" customHeight="1"/>
    <row r="3" spans="1:13">
      <c r="A3" s="290" t="s">
        <v>0</v>
      </c>
      <c r="B3" s="291"/>
      <c r="C3" s="291"/>
      <c r="D3" s="291"/>
      <c r="E3" s="292"/>
      <c r="F3" s="6"/>
      <c r="G3" s="290" t="s">
        <v>1</v>
      </c>
      <c r="H3" s="291"/>
      <c r="I3" s="291"/>
      <c r="J3" s="291"/>
      <c r="K3" s="291"/>
      <c r="L3" s="291"/>
      <c r="M3" s="29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0" t="s">
        <v>6</v>
      </c>
      <c r="F4" s="11"/>
      <c r="G4" s="12" t="s">
        <v>2</v>
      </c>
      <c r="H4" s="7" t="s">
        <v>3</v>
      </c>
      <c r="I4" s="8" t="s">
        <v>4</v>
      </c>
      <c r="J4" s="14" t="s">
        <v>7</v>
      </c>
      <c r="K4" s="10" t="s">
        <v>64</v>
      </c>
      <c r="L4" s="10" t="s">
        <v>65</v>
      </c>
      <c r="M4" s="10" t="s">
        <v>6</v>
      </c>
    </row>
    <row r="5" spans="1:13">
      <c r="A5" s="16"/>
      <c r="B5" s="17"/>
      <c r="C5" s="20">
        <f>SUM(C7:C19)</f>
        <v>1050596</v>
      </c>
      <c r="D5" s="20">
        <f>SUM(D7:D19)</f>
        <v>829057.33</v>
      </c>
      <c r="E5" s="20" t="e">
        <f>SUM(E6:E20)</f>
        <v>#REF!</v>
      </c>
      <c r="F5" s="6"/>
      <c r="G5" s="21"/>
      <c r="H5" s="21"/>
      <c r="I5" s="129">
        <f>SUM(I7:I19)</f>
        <v>131433</v>
      </c>
      <c r="J5" s="130">
        <f>SUM(J7:J19)</f>
        <v>55724.42</v>
      </c>
      <c r="K5" s="23" t="e">
        <f>SUM(K6:K20)</f>
        <v>#REF!</v>
      </c>
      <c r="L5" s="23" t="e">
        <f t="shared" ref="L5:M5" si="0">SUM(L6:L20)</f>
        <v>#REF!</v>
      </c>
      <c r="M5" s="23" t="e">
        <f t="shared" si="0"/>
        <v>#REF!</v>
      </c>
    </row>
    <row r="6" spans="1:13">
      <c r="A6" s="16"/>
      <c r="B6" s="17"/>
      <c r="C6" s="24"/>
      <c r="D6" s="77"/>
      <c r="E6" s="77"/>
      <c r="F6" s="6"/>
      <c r="G6" s="17"/>
      <c r="H6" s="17"/>
      <c r="I6" s="77"/>
      <c r="J6" s="97"/>
      <c r="K6" s="28"/>
      <c r="L6" s="28"/>
      <c r="M6" s="28"/>
    </row>
    <row r="7" spans="1:13">
      <c r="A7" s="29">
        <v>11</v>
      </c>
      <c r="B7" s="30" t="s">
        <v>11</v>
      </c>
      <c r="C7" s="24">
        <v>832480.27</v>
      </c>
      <c r="D7" s="24">
        <v>776192.98</v>
      </c>
      <c r="E7" s="24" t="e">
        <v>#REF!</v>
      </c>
      <c r="F7" s="6"/>
      <c r="G7" s="32">
        <v>20</v>
      </c>
      <c r="H7" s="30" t="s">
        <v>12</v>
      </c>
      <c r="I7" s="131">
        <v>20148.73</v>
      </c>
      <c r="J7" s="132">
        <v>11364</v>
      </c>
      <c r="K7" s="28" t="e">
        <v>#REF!</v>
      </c>
      <c r="L7" s="28"/>
      <c r="M7" s="28" t="e">
        <v>#REF!</v>
      </c>
    </row>
    <row r="8" spans="1:13">
      <c r="A8" s="29">
        <v>12</v>
      </c>
      <c r="B8" s="30" t="s">
        <v>13</v>
      </c>
      <c r="C8" s="24">
        <v>0</v>
      </c>
      <c r="D8" s="24">
        <v>0</v>
      </c>
      <c r="E8" s="24"/>
      <c r="F8" s="6"/>
      <c r="G8" s="32">
        <v>21</v>
      </c>
      <c r="H8" s="30" t="s">
        <v>14</v>
      </c>
      <c r="I8" s="131">
        <v>53000</v>
      </c>
      <c r="J8" s="31">
        <v>12213.6</v>
      </c>
      <c r="K8" s="26" t="e">
        <v>#REF!</v>
      </c>
      <c r="L8" s="26" t="e">
        <v>#REF!</v>
      </c>
      <c r="M8" s="28" t="e">
        <v>#REF!</v>
      </c>
    </row>
    <row r="9" spans="1:13">
      <c r="A9" s="29">
        <v>14</v>
      </c>
      <c r="B9" s="30" t="s">
        <v>15</v>
      </c>
      <c r="C9" s="24">
        <v>0</v>
      </c>
      <c r="D9" s="24">
        <v>0</v>
      </c>
      <c r="E9" s="24"/>
      <c r="F9" s="6"/>
      <c r="G9" s="32">
        <v>22</v>
      </c>
      <c r="H9" s="30" t="s">
        <v>16</v>
      </c>
      <c r="I9" s="131">
        <v>0</v>
      </c>
      <c r="J9" s="31">
        <v>0</v>
      </c>
      <c r="K9" s="24"/>
      <c r="M9" s="28">
        <v>0</v>
      </c>
    </row>
    <row r="10" spans="1:13">
      <c r="A10" s="34">
        <v>65</v>
      </c>
      <c r="B10" s="30" t="s">
        <v>17</v>
      </c>
      <c r="C10" s="24">
        <v>79346</v>
      </c>
      <c r="D10" s="24">
        <v>26930.41</v>
      </c>
      <c r="E10" s="24" t="e">
        <v>#REF!</v>
      </c>
      <c r="F10" s="6"/>
      <c r="G10" s="32">
        <v>23</v>
      </c>
      <c r="H10" s="30" t="s">
        <v>18</v>
      </c>
      <c r="I10" s="131">
        <v>0</v>
      </c>
      <c r="J10" s="31">
        <v>0</v>
      </c>
      <c r="K10" s="24"/>
      <c r="L10" s="24" t="e">
        <v>#REF!</v>
      </c>
      <c r="M10" s="28" t="e">
        <v>#REF!</v>
      </c>
    </row>
    <row r="11" spans="1:13">
      <c r="A11" s="34">
        <v>66</v>
      </c>
      <c r="B11" s="30" t="s">
        <v>19</v>
      </c>
      <c r="C11" s="24">
        <v>10011</v>
      </c>
      <c r="D11" s="24">
        <v>9733.6299999999992</v>
      </c>
      <c r="E11" s="24" t="e">
        <v>#REF!</v>
      </c>
      <c r="F11" s="6"/>
      <c r="G11" s="32">
        <v>13</v>
      </c>
      <c r="H11" s="30" t="s">
        <v>20</v>
      </c>
      <c r="I11" s="131">
        <v>0</v>
      </c>
      <c r="J11" s="31">
        <v>0</v>
      </c>
      <c r="K11" s="24"/>
      <c r="L11" s="24"/>
      <c r="M11" s="28">
        <v>0</v>
      </c>
    </row>
    <row r="12" spans="1:13">
      <c r="A12" s="34">
        <v>67</v>
      </c>
      <c r="B12" s="30" t="s">
        <v>21</v>
      </c>
      <c r="C12" s="24">
        <v>1000</v>
      </c>
      <c r="D12" s="24">
        <v>434.2</v>
      </c>
      <c r="E12" s="24" t="e">
        <v>#REF!</v>
      </c>
      <c r="F12" s="6"/>
      <c r="G12" s="32">
        <v>16</v>
      </c>
      <c r="H12" s="30" t="s">
        <v>22</v>
      </c>
      <c r="I12" s="131">
        <v>24000</v>
      </c>
      <c r="J12" s="31">
        <v>23940.54</v>
      </c>
      <c r="K12" s="24"/>
      <c r="L12" s="24" t="e">
        <v>#REF!</v>
      </c>
      <c r="M12" s="28" t="e">
        <v>#REF!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4"/>
      <c r="F13" s="6"/>
      <c r="G13" s="35">
        <v>40</v>
      </c>
      <c r="H13" s="30" t="s">
        <v>25</v>
      </c>
      <c r="I13" s="131">
        <v>8207</v>
      </c>
      <c r="J13" s="31">
        <v>8206.2800000000007</v>
      </c>
      <c r="K13" s="24"/>
      <c r="L13" s="24" t="e">
        <v>#REF!</v>
      </c>
      <c r="M13" s="28" t="e">
        <v>#REF!</v>
      </c>
    </row>
    <row r="14" spans="1:13">
      <c r="A14" s="29">
        <v>42</v>
      </c>
      <c r="B14" s="30" t="s">
        <v>24</v>
      </c>
      <c r="C14" s="24">
        <v>15766.11</v>
      </c>
      <c r="D14" s="24">
        <v>15766.11</v>
      </c>
      <c r="E14" s="24" t="e">
        <v>#REF!</v>
      </c>
      <c r="F14" s="6"/>
      <c r="G14" s="36"/>
      <c r="H14" s="53"/>
      <c r="I14" s="131"/>
      <c r="J14" s="31"/>
      <c r="K14" s="24"/>
      <c r="L14" s="24"/>
      <c r="M14" s="28">
        <v>0</v>
      </c>
    </row>
    <row r="15" spans="1:13">
      <c r="A15" s="16"/>
      <c r="B15" s="17"/>
      <c r="C15" s="24"/>
      <c r="D15" s="24"/>
      <c r="E15" s="24"/>
      <c r="F15" s="6"/>
      <c r="G15" s="27"/>
      <c r="H15" s="27"/>
      <c r="J15" s="31"/>
      <c r="K15" s="24"/>
      <c r="L15" s="24"/>
      <c r="M15" s="28">
        <v>0</v>
      </c>
    </row>
    <row r="16" spans="1:13">
      <c r="A16" s="29">
        <v>22</v>
      </c>
      <c r="B16" s="30" t="s">
        <v>26</v>
      </c>
      <c r="C16" s="24">
        <v>34669</v>
      </c>
      <c r="D16" s="24">
        <v>0</v>
      </c>
      <c r="E16" s="24"/>
      <c r="F16" s="6"/>
      <c r="G16" s="35">
        <v>20</v>
      </c>
      <c r="H16" s="30" t="s">
        <v>26</v>
      </c>
      <c r="I16" s="131">
        <v>0</v>
      </c>
      <c r="J16" s="31">
        <v>0</v>
      </c>
      <c r="K16" s="24"/>
      <c r="L16" s="24"/>
      <c r="M16" s="28">
        <v>0</v>
      </c>
    </row>
    <row r="17" spans="1:13">
      <c r="A17" s="29">
        <v>23</v>
      </c>
      <c r="B17" s="30" t="s">
        <v>28</v>
      </c>
      <c r="C17" s="24">
        <v>77323.62</v>
      </c>
      <c r="D17" s="24">
        <v>0</v>
      </c>
      <c r="E17" s="24"/>
      <c r="F17" s="6"/>
      <c r="G17" s="32"/>
      <c r="H17" s="30"/>
      <c r="I17" s="131"/>
      <c r="J17" s="31"/>
      <c r="K17" s="24"/>
      <c r="L17" s="24"/>
      <c r="M17" s="28">
        <v>0</v>
      </c>
    </row>
    <row r="18" spans="1:13">
      <c r="A18" s="29"/>
      <c r="B18" s="17"/>
      <c r="C18" s="26"/>
      <c r="D18" s="77"/>
      <c r="E18" s="77"/>
      <c r="F18" s="6"/>
      <c r="G18" s="78"/>
      <c r="H18" s="17"/>
      <c r="I18" s="131"/>
      <c r="J18" s="31"/>
      <c r="K18" s="118"/>
      <c r="L18" s="118"/>
      <c r="M18" s="28">
        <v>0</v>
      </c>
    </row>
    <row r="19" spans="1:13" s="142" customFormat="1">
      <c r="A19" s="133">
        <v>1</v>
      </c>
      <c r="B19" s="134" t="s">
        <v>27</v>
      </c>
      <c r="C19" s="135">
        <v>0</v>
      </c>
      <c r="D19" s="136"/>
      <c r="E19" s="136"/>
      <c r="F19" s="137"/>
      <c r="G19" s="138">
        <v>1</v>
      </c>
      <c r="H19" s="134" t="s">
        <v>27</v>
      </c>
      <c r="I19" s="136">
        <v>26077.27</v>
      </c>
      <c r="J19" s="139"/>
      <c r="K19" s="140"/>
      <c r="L19" s="140">
        <v>37983.47</v>
      </c>
      <c r="M19" s="141">
        <v>37983.47</v>
      </c>
    </row>
    <row r="20" spans="1:13">
      <c r="A20" s="43"/>
      <c r="B20" s="44"/>
      <c r="C20" s="47"/>
      <c r="D20" s="79"/>
      <c r="E20" s="79"/>
      <c r="F20" s="6"/>
      <c r="G20" s="48"/>
      <c r="H20" s="44"/>
      <c r="I20" s="79"/>
      <c r="J20" s="143"/>
      <c r="K20" s="47"/>
      <c r="L20" s="120"/>
      <c r="M20" s="120"/>
    </row>
    <row r="21" spans="1:13">
      <c r="A21" s="6"/>
      <c r="B21" s="6"/>
      <c r="C21" s="6"/>
      <c r="D21" s="50"/>
      <c r="E21" s="50"/>
      <c r="F21" s="6"/>
      <c r="G21" s="6"/>
      <c r="H21" s="6"/>
      <c r="I21" s="6"/>
      <c r="J21" s="6"/>
    </row>
    <row r="22" spans="1:13">
      <c r="A22" s="290" t="s">
        <v>29</v>
      </c>
      <c r="B22" s="291"/>
      <c r="C22" s="291"/>
      <c r="D22" s="291"/>
      <c r="E22" s="292"/>
      <c r="F22" s="6"/>
      <c r="G22" s="290" t="s">
        <v>30</v>
      </c>
      <c r="H22" s="291"/>
      <c r="I22" s="291"/>
      <c r="J22" s="291"/>
      <c r="K22" s="291"/>
      <c r="L22" s="291"/>
      <c r="M22" s="292"/>
    </row>
    <row r="23" spans="1:13" s="15" customFormat="1" ht="38.25">
      <c r="A23" s="7" t="s">
        <v>2</v>
      </c>
      <c r="B23" s="7" t="s">
        <v>3</v>
      </c>
      <c r="C23" s="8" t="s">
        <v>4</v>
      </c>
      <c r="D23" s="14" t="s">
        <v>5</v>
      </c>
      <c r="E23" s="10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0" t="s">
        <v>64</v>
      </c>
      <c r="L23" s="10" t="s">
        <v>65</v>
      </c>
      <c r="M23" s="10" t="s">
        <v>6</v>
      </c>
    </row>
    <row r="24" spans="1:13">
      <c r="A24" s="16"/>
      <c r="B24" s="21"/>
      <c r="C24" s="23">
        <f>SUM(C26:C36)</f>
        <v>1050596</v>
      </c>
      <c r="D24" s="23">
        <f>SUM(D26:D36)</f>
        <v>808993.89999999991</v>
      </c>
      <c r="E24" s="23" t="e">
        <f>SUM(E25:E37)</f>
        <v>#REF!</v>
      </c>
      <c r="F24" s="6"/>
      <c r="G24" s="16"/>
      <c r="H24" s="17"/>
      <c r="I24" s="20">
        <f>SUM(I26:I36)</f>
        <v>131433</v>
      </c>
      <c r="J24" s="23">
        <f>SUM(J26:J36)</f>
        <v>43818.22</v>
      </c>
      <c r="K24" s="23">
        <f>SUM(K25:K37)</f>
        <v>0</v>
      </c>
      <c r="L24" s="23" t="e">
        <f t="shared" ref="L24:M24" si="1">SUM(L25:L37)</f>
        <v>#REF!</v>
      </c>
      <c r="M24" s="23" t="e">
        <f t="shared" si="1"/>
        <v>#REF!</v>
      </c>
    </row>
    <row r="25" spans="1:13">
      <c r="A25" s="16"/>
      <c r="B25" s="17"/>
      <c r="C25" s="26"/>
      <c r="D25" s="26"/>
      <c r="E25" s="26"/>
      <c r="F25" s="6"/>
      <c r="G25" s="16"/>
      <c r="H25" s="17"/>
      <c r="I25" s="26"/>
      <c r="J25" s="28"/>
      <c r="K25" s="28">
        <v>0</v>
      </c>
      <c r="L25" s="5">
        <v>0</v>
      </c>
      <c r="M25" s="28">
        <f>SUM(K25:L25)</f>
        <v>0</v>
      </c>
    </row>
    <row r="26" spans="1:13">
      <c r="A26" s="29">
        <v>13</v>
      </c>
      <c r="B26" s="30" t="s">
        <v>31</v>
      </c>
      <c r="C26" s="24">
        <v>0</v>
      </c>
      <c r="D26" s="24">
        <v>0</v>
      </c>
      <c r="E26" s="26"/>
      <c r="F26" s="6"/>
      <c r="G26" s="51">
        <v>13</v>
      </c>
      <c r="H26" s="30" t="s">
        <v>57</v>
      </c>
      <c r="I26" s="24">
        <v>0</v>
      </c>
      <c r="J26" s="26">
        <v>0</v>
      </c>
      <c r="K26" s="28"/>
      <c r="L26" s="144"/>
      <c r="M26" s="28">
        <f t="shared" ref="M26:M36" si="2">SUM(K26:L26)</f>
        <v>0</v>
      </c>
    </row>
    <row r="27" spans="1:13">
      <c r="A27" s="51">
        <v>70</v>
      </c>
      <c r="B27" s="30" t="s">
        <v>33</v>
      </c>
      <c r="C27" s="52">
        <v>757760.51</v>
      </c>
      <c r="D27" s="24">
        <v>609543.85</v>
      </c>
      <c r="E27" s="26" t="e">
        <v>#REF!</v>
      </c>
      <c r="F27" s="6"/>
      <c r="G27" s="51">
        <v>10</v>
      </c>
      <c r="H27" s="30" t="s">
        <v>58</v>
      </c>
      <c r="I27" s="24">
        <v>11138</v>
      </c>
      <c r="J27" s="24">
        <v>846.84</v>
      </c>
      <c r="K27" s="26"/>
      <c r="L27" s="25" t="e">
        <v>#REF!</v>
      </c>
      <c r="M27" s="28" t="e">
        <f t="shared" si="2"/>
        <v>#REF!</v>
      </c>
    </row>
    <row r="28" spans="1:13">
      <c r="A28" s="51">
        <v>74</v>
      </c>
      <c r="B28" s="30" t="s">
        <v>34</v>
      </c>
      <c r="C28" s="52">
        <v>129700</v>
      </c>
      <c r="D28" s="24">
        <v>144848.57999999999</v>
      </c>
      <c r="E28" s="26" t="e">
        <v>#REF!</v>
      </c>
      <c r="F28" s="6"/>
      <c r="G28" s="51">
        <v>1068</v>
      </c>
      <c r="H28" s="30" t="s">
        <v>58</v>
      </c>
      <c r="I28" s="24">
        <v>27205.27</v>
      </c>
      <c r="J28" s="24">
        <v>27205.27</v>
      </c>
      <c r="K28" s="24"/>
      <c r="L28" s="123">
        <v>45759.47</v>
      </c>
      <c r="M28" s="28">
        <f t="shared" si="2"/>
        <v>45759.47</v>
      </c>
    </row>
    <row r="29" spans="1:13">
      <c r="A29" s="51">
        <v>75</v>
      </c>
      <c r="B29" s="30" t="s">
        <v>35</v>
      </c>
      <c r="C29" s="24">
        <v>0</v>
      </c>
      <c r="D29" s="24">
        <v>0</v>
      </c>
      <c r="E29" s="26"/>
      <c r="F29" s="6"/>
      <c r="G29" s="51">
        <v>16</v>
      </c>
      <c r="H29" s="30" t="s">
        <v>59</v>
      </c>
      <c r="I29" s="24">
        <v>0</v>
      </c>
      <c r="J29" s="24">
        <v>0</v>
      </c>
      <c r="K29" s="24"/>
      <c r="L29" s="123"/>
      <c r="M29" s="28">
        <f t="shared" si="2"/>
        <v>0</v>
      </c>
    </row>
    <row r="30" spans="1:13">
      <c r="A30" s="51">
        <v>76</v>
      </c>
      <c r="B30" s="30" t="s">
        <v>36</v>
      </c>
      <c r="C30" s="24">
        <v>0</v>
      </c>
      <c r="D30" s="24">
        <v>0</v>
      </c>
      <c r="E30" s="26"/>
      <c r="F30" s="6"/>
      <c r="G30" s="51">
        <v>23</v>
      </c>
      <c r="H30" s="30" t="s">
        <v>18</v>
      </c>
      <c r="I30" s="24">
        <v>0</v>
      </c>
      <c r="J30" s="24">
        <v>0</v>
      </c>
      <c r="K30" s="24"/>
      <c r="L30" s="123"/>
      <c r="M30" s="28">
        <f t="shared" si="2"/>
        <v>0</v>
      </c>
    </row>
    <row r="31" spans="1:13">
      <c r="A31" s="51">
        <v>77</v>
      </c>
      <c r="B31" s="30" t="s">
        <v>37</v>
      </c>
      <c r="C31" s="24">
        <v>0</v>
      </c>
      <c r="D31" s="24">
        <v>46395.19</v>
      </c>
      <c r="E31" s="26"/>
      <c r="F31" s="6"/>
      <c r="G31" s="51"/>
      <c r="H31" s="30"/>
      <c r="I31" s="24"/>
      <c r="J31" s="24"/>
      <c r="K31" s="24"/>
      <c r="L31" s="123"/>
      <c r="M31" s="28">
        <f t="shared" si="2"/>
        <v>0</v>
      </c>
    </row>
    <row r="32" spans="1:13">
      <c r="A32" s="51"/>
      <c r="B32" s="30"/>
      <c r="C32" s="24"/>
      <c r="D32" s="28"/>
      <c r="E32" s="26"/>
      <c r="F32" s="6"/>
      <c r="G32" s="51"/>
      <c r="H32" s="30"/>
      <c r="I32" s="24"/>
      <c r="J32" s="24"/>
      <c r="K32" s="24"/>
      <c r="L32" s="123"/>
      <c r="M32" s="28">
        <f t="shared" si="2"/>
        <v>0</v>
      </c>
    </row>
    <row r="33" spans="1:13">
      <c r="A33" s="29">
        <v>42</v>
      </c>
      <c r="B33" s="53" t="s">
        <v>38</v>
      </c>
      <c r="C33" s="24">
        <v>8207</v>
      </c>
      <c r="D33" s="24">
        <v>8206.2800000000007</v>
      </c>
      <c r="E33" s="26" t="e">
        <v>#REF!</v>
      </c>
      <c r="F33" s="6"/>
      <c r="G33" s="29">
        <v>21</v>
      </c>
      <c r="H33" s="53" t="s">
        <v>39</v>
      </c>
      <c r="I33" s="24">
        <v>77323.62</v>
      </c>
      <c r="J33" s="24">
        <v>0</v>
      </c>
      <c r="K33" s="24"/>
      <c r="L33" s="123"/>
      <c r="M33" s="28">
        <f t="shared" si="2"/>
        <v>0</v>
      </c>
    </row>
    <row r="34" spans="1:13">
      <c r="A34" s="29"/>
      <c r="B34" s="53"/>
      <c r="C34" s="24"/>
      <c r="D34" s="24"/>
      <c r="E34" s="26"/>
      <c r="F34" s="6"/>
      <c r="G34" s="29">
        <v>40</v>
      </c>
      <c r="H34" s="30" t="s">
        <v>25</v>
      </c>
      <c r="I34" s="24">
        <v>15766.11</v>
      </c>
      <c r="J34" s="24">
        <v>15766.11</v>
      </c>
      <c r="K34" s="24"/>
      <c r="L34" s="123" t="e">
        <v>#REF!</v>
      </c>
      <c r="M34" s="28" t="e">
        <f t="shared" si="2"/>
        <v>#REF!</v>
      </c>
    </row>
    <row r="35" spans="1:13">
      <c r="B35" s="27"/>
      <c r="C35" s="27"/>
      <c r="D35" s="28"/>
      <c r="E35" s="20"/>
      <c r="F35" s="6"/>
      <c r="G35" s="29"/>
      <c r="H35" s="30"/>
      <c r="I35" s="24"/>
      <c r="J35" s="24"/>
      <c r="K35" s="24"/>
      <c r="L35" s="123"/>
      <c r="M35" s="28">
        <f t="shared" si="2"/>
        <v>0</v>
      </c>
    </row>
    <row r="36" spans="1:13" s="58" customFormat="1">
      <c r="A36" s="133">
        <v>2</v>
      </c>
      <c r="B36" s="145" t="s">
        <v>40</v>
      </c>
      <c r="C36" s="135">
        <v>154928.49</v>
      </c>
      <c r="D36" s="135"/>
      <c r="E36" s="135">
        <v>89105.59</v>
      </c>
      <c r="F36" s="56"/>
      <c r="G36" s="38"/>
      <c r="H36" s="39"/>
      <c r="I36" s="55"/>
      <c r="J36" s="57"/>
      <c r="K36" s="24"/>
      <c r="L36" s="123"/>
      <c r="M36" s="28">
        <f t="shared" si="2"/>
        <v>0</v>
      </c>
    </row>
    <row r="37" spans="1:13">
      <c r="A37" s="16"/>
      <c r="B37" s="44"/>
      <c r="C37" s="47"/>
      <c r="D37" s="47"/>
      <c r="E37" s="26"/>
      <c r="F37" s="6"/>
      <c r="G37" s="43"/>
      <c r="H37" s="44"/>
      <c r="I37" s="47"/>
      <c r="J37" s="47"/>
      <c r="K37" s="146"/>
      <c r="L37" s="147"/>
      <c r="M37" s="146"/>
    </row>
    <row r="38" spans="1:13" s="15" customFormat="1">
      <c r="A38" s="283" t="s">
        <v>41</v>
      </c>
      <c r="B38" s="283"/>
      <c r="C38" s="59"/>
      <c r="D38" s="59">
        <f>D24-D5</f>
        <v>-20063.430000000051</v>
      </c>
      <c r="E38" s="59"/>
      <c r="F38" s="11"/>
      <c r="G38" s="283" t="s">
        <v>41</v>
      </c>
      <c r="H38" s="283"/>
      <c r="I38" s="59"/>
      <c r="J38" s="59">
        <f>J24-J5</f>
        <v>-11906.199999999997</v>
      </c>
      <c r="K38" s="148"/>
      <c r="L38" s="148"/>
      <c r="M38" s="148"/>
    </row>
    <row r="39" spans="1:13">
      <c r="A39" s="283" t="s">
        <v>43</v>
      </c>
      <c r="B39" s="283"/>
      <c r="C39" s="60"/>
      <c r="D39" s="60">
        <f>D38+D14-D33</f>
        <v>-12503.600000000051</v>
      </c>
      <c r="E39" s="59"/>
      <c r="F39" s="6"/>
      <c r="G39" s="6"/>
      <c r="K39" s="149"/>
      <c r="L39" s="149"/>
      <c r="M39" s="149"/>
    </row>
    <row r="40" spans="1:13">
      <c r="A40" s="283" t="s">
        <v>44</v>
      </c>
      <c r="B40" s="283"/>
      <c r="C40" s="60"/>
      <c r="D40" s="60">
        <f>J12</f>
        <v>23940.54</v>
      </c>
      <c r="E40" s="60"/>
      <c r="F40" s="6"/>
      <c r="G40" s="6"/>
      <c r="K40" s="25"/>
      <c r="L40" s="25"/>
      <c r="M40" s="25"/>
    </row>
    <row r="41" spans="1:13">
      <c r="A41" s="283" t="s">
        <v>45</v>
      </c>
      <c r="B41" s="283"/>
      <c r="C41" s="60"/>
      <c r="D41" s="60">
        <f>D39-D40</f>
        <v>-36444.14000000005</v>
      </c>
      <c r="E41" s="60"/>
      <c r="F41" s="6"/>
      <c r="G41" s="6"/>
      <c r="K41" s="112"/>
      <c r="L41" s="112"/>
      <c r="M41" s="112"/>
    </row>
    <row r="42" spans="1:13">
      <c r="A42" s="283" t="s">
        <v>46</v>
      </c>
      <c r="B42" s="283"/>
      <c r="C42" s="80"/>
      <c r="D42" s="80">
        <v>290344.46999999997</v>
      </c>
      <c r="E42" s="80"/>
      <c r="F42" s="6"/>
      <c r="G42" s="6"/>
      <c r="K42" s="144"/>
      <c r="L42" s="144"/>
      <c r="M42" s="144"/>
    </row>
    <row r="43" spans="1:13">
      <c r="A43" s="283" t="s">
        <v>60</v>
      </c>
      <c r="B43" s="283"/>
      <c r="C43" s="25"/>
      <c r="D43" s="80"/>
      <c r="E43" s="80"/>
      <c r="F43" s="6"/>
      <c r="G43" s="6"/>
    </row>
    <row r="45" spans="1:13">
      <c r="C45" s="75"/>
    </row>
  </sheetData>
  <mergeCells count="11">
    <mergeCell ref="A39:B39"/>
    <mergeCell ref="A40:B40"/>
    <mergeCell ref="A41:B41"/>
    <mergeCell ref="A42:B42"/>
    <mergeCell ref="A43:B43"/>
    <mergeCell ref="A3:E3"/>
    <mergeCell ref="G3:M3"/>
    <mergeCell ref="A22:E22"/>
    <mergeCell ref="G22:M22"/>
    <mergeCell ref="A38:B38"/>
    <mergeCell ref="G38:H38"/>
  </mergeCells>
  <pageMargins left="0.31496062992125984" right="0.31496062992125984" top="0.35433070866141736" bottom="0.35433070866141736" header="0" footer="0"/>
  <pageSetup paperSize="8" scale="9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M42"/>
  <sheetViews>
    <sheetView topLeftCell="A3" zoomScale="70" zoomScaleNormal="70" workbookViewId="0">
      <selection activeCell="M27" sqref="M27"/>
    </sheetView>
  </sheetViews>
  <sheetFormatPr baseColWidth="10" defaultRowHeight="15"/>
  <cols>
    <col min="2" max="2" width="41.28515625" bestFit="1" customWidth="1"/>
    <col min="3" max="4" width="15.85546875" bestFit="1" customWidth="1"/>
    <col min="5" max="5" width="15.85546875" style="116" bestFit="1" customWidth="1"/>
    <col min="6" max="6" width="14.140625" bestFit="1" customWidth="1"/>
    <col min="7" max="7" width="14.28515625" customWidth="1"/>
    <col min="8" max="8" width="40.7109375" bestFit="1" customWidth="1"/>
    <col min="9" max="9" width="15.85546875" bestFit="1" customWidth="1"/>
    <col min="10" max="10" width="16.7109375" customWidth="1"/>
    <col min="11" max="11" width="13.140625" bestFit="1" customWidth="1"/>
    <col min="12" max="12" width="14.28515625" bestFit="1" customWidth="1"/>
    <col min="13" max="13" width="14.28515625" style="5" bestFit="1" customWidth="1"/>
  </cols>
  <sheetData>
    <row r="1" spans="1:13" s="3" customFormat="1" ht="21">
      <c r="A1" s="1" t="s">
        <v>67</v>
      </c>
      <c r="B1" s="2"/>
      <c r="C1" s="2"/>
      <c r="D1" s="2"/>
      <c r="E1" s="115"/>
      <c r="F1" s="2"/>
      <c r="G1" s="2"/>
      <c r="H1" s="2"/>
      <c r="I1" s="2"/>
      <c r="J1" s="2"/>
      <c r="M1" s="4"/>
    </row>
    <row r="2" spans="1:13" ht="28.9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17" t="s">
        <v>6</v>
      </c>
      <c r="F4" s="11"/>
      <c r="G4" s="12" t="s">
        <v>2</v>
      </c>
      <c r="H4" s="7" t="s">
        <v>3</v>
      </c>
      <c r="I4" s="8" t="s">
        <v>4</v>
      </c>
      <c r="J4" s="14" t="s">
        <v>7</v>
      </c>
      <c r="K4" s="14" t="s">
        <v>64</v>
      </c>
      <c r="L4" s="14" t="s">
        <v>65</v>
      </c>
      <c r="M4" s="10" t="s">
        <v>6</v>
      </c>
    </row>
    <row r="5" spans="1:13">
      <c r="A5" s="16"/>
      <c r="B5" s="17"/>
      <c r="C5" s="20">
        <f>SUM(C7:C19)</f>
        <v>1517632</v>
      </c>
      <c r="D5" s="20">
        <f>SUM(D7:D19)</f>
        <v>1509423.95</v>
      </c>
      <c r="E5" s="18" t="e">
        <f>SUM(E6:E20)</f>
        <v>#REF!</v>
      </c>
      <c r="F5" s="6"/>
      <c r="G5" s="21"/>
      <c r="H5" s="86"/>
      <c r="I5" s="20">
        <f>SUM(I7:I19)</f>
        <v>346875</v>
      </c>
      <c r="J5" s="23">
        <f>SUM(J7:J19)</f>
        <v>33920.18</v>
      </c>
      <c r="K5" s="23" t="e">
        <f>SUM(K6:K20)</f>
        <v>#REF!</v>
      </c>
      <c r="L5" s="23" t="e">
        <f t="shared" ref="L5:M5" si="0">SUM(L6:L20)</f>
        <v>#REF!</v>
      </c>
      <c r="M5" s="23" t="e">
        <f t="shared" si="0"/>
        <v>#REF!</v>
      </c>
    </row>
    <row r="6" spans="1:13">
      <c r="A6" s="16"/>
      <c r="B6" s="17"/>
      <c r="C6" s="24"/>
      <c r="D6" s="77"/>
      <c r="E6" s="24"/>
      <c r="F6" s="6"/>
      <c r="G6" s="17"/>
      <c r="H6" s="86"/>
      <c r="I6" s="26"/>
      <c r="J6" s="27"/>
      <c r="K6" s="27"/>
      <c r="L6" s="27"/>
      <c r="M6" s="28"/>
    </row>
    <row r="7" spans="1:13">
      <c r="A7" s="29">
        <v>11</v>
      </c>
      <c r="B7" s="30" t="s">
        <v>11</v>
      </c>
      <c r="C7" s="24">
        <v>1442996.45</v>
      </c>
      <c r="D7" s="24">
        <v>1442985.76</v>
      </c>
      <c r="E7" s="24" t="e">
        <v>#REF!</v>
      </c>
      <c r="F7" s="6"/>
      <c r="G7" s="32">
        <v>20</v>
      </c>
      <c r="H7" s="87" t="s">
        <v>12</v>
      </c>
      <c r="I7" s="24">
        <v>30170</v>
      </c>
      <c r="J7" s="26">
        <v>6390</v>
      </c>
      <c r="K7" s="28" t="e">
        <v>#REF!</v>
      </c>
      <c r="L7" s="28" t="e">
        <v>#REF!</v>
      </c>
      <c r="M7" s="28" t="e">
        <f>SUM(K7:L7)</f>
        <v>#REF!</v>
      </c>
    </row>
    <row r="8" spans="1:13">
      <c r="A8" s="29">
        <v>12</v>
      </c>
      <c r="B8" s="30" t="s">
        <v>13</v>
      </c>
      <c r="C8" s="24">
        <v>0</v>
      </c>
      <c r="D8" s="24">
        <v>0</v>
      </c>
      <c r="E8" s="24"/>
      <c r="F8" s="6"/>
      <c r="G8" s="32">
        <v>21</v>
      </c>
      <c r="H8" s="87" t="s">
        <v>14</v>
      </c>
      <c r="I8" s="24">
        <v>40324</v>
      </c>
      <c r="J8" s="24">
        <v>3948</v>
      </c>
      <c r="K8" s="26" t="e">
        <v>#REF!</v>
      </c>
      <c r="L8" s="26" t="e">
        <v>#REF!</v>
      </c>
      <c r="M8" s="28" t="e">
        <f t="shared" ref="M8:M20" si="1">SUM(K8:L8)</f>
        <v>#REF!</v>
      </c>
    </row>
    <row r="9" spans="1:13">
      <c r="A9" s="29">
        <v>14</v>
      </c>
      <c r="B9" s="30" t="s">
        <v>15</v>
      </c>
      <c r="C9" s="24">
        <v>0</v>
      </c>
      <c r="D9" s="24">
        <v>0</v>
      </c>
      <c r="E9" s="24"/>
      <c r="F9" s="6"/>
      <c r="G9" s="32">
        <v>22</v>
      </c>
      <c r="H9" s="87" t="s">
        <v>16</v>
      </c>
      <c r="I9" s="24">
        <v>0</v>
      </c>
      <c r="J9" s="24">
        <v>0</v>
      </c>
      <c r="K9" s="24"/>
      <c r="L9" s="24"/>
      <c r="M9" s="28">
        <f t="shared" si="1"/>
        <v>0</v>
      </c>
    </row>
    <row r="10" spans="1:13">
      <c r="A10" s="34">
        <v>65</v>
      </c>
      <c r="B10" s="30" t="s">
        <v>17</v>
      </c>
      <c r="C10" s="24">
        <v>14660</v>
      </c>
      <c r="D10" s="24">
        <v>8633.3799999999992</v>
      </c>
      <c r="E10" s="24" t="e">
        <v>#REF!</v>
      </c>
      <c r="F10" s="6"/>
      <c r="G10" s="32">
        <v>23</v>
      </c>
      <c r="H10" s="87" t="s">
        <v>18</v>
      </c>
      <c r="I10" s="24">
        <v>246398.82</v>
      </c>
      <c r="J10" s="24">
        <v>0</v>
      </c>
      <c r="K10" s="24"/>
      <c r="L10" s="24"/>
      <c r="M10" s="28">
        <f t="shared" si="1"/>
        <v>0</v>
      </c>
    </row>
    <row r="11" spans="1:13">
      <c r="A11" s="34">
        <v>66</v>
      </c>
      <c r="B11" s="30" t="s">
        <v>19</v>
      </c>
      <c r="C11" s="24">
        <v>0</v>
      </c>
      <c r="D11" s="24">
        <v>0</v>
      </c>
      <c r="E11" s="24"/>
      <c r="F11" s="6"/>
      <c r="G11" s="32">
        <v>13</v>
      </c>
      <c r="H11" s="87" t="s">
        <v>20</v>
      </c>
      <c r="I11" s="24">
        <v>0</v>
      </c>
      <c r="J11" s="24">
        <v>0</v>
      </c>
      <c r="K11" s="24"/>
      <c r="L11" s="24"/>
      <c r="M11" s="28">
        <f t="shared" si="1"/>
        <v>0</v>
      </c>
    </row>
    <row r="12" spans="1:13">
      <c r="A12" s="34">
        <v>67</v>
      </c>
      <c r="B12" s="30" t="s">
        <v>21</v>
      </c>
      <c r="C12" s="24">
        <v>2200</v>
      </c>
      <c r="D12" s="24">
        <v>29.26</v>
      </c>
      <c r="E12" s="24" t="e">
        <v>#REF!</v>
      </c>
      <c r="F12" s="6"/>
      <c r="G12" s="32">
        <v>16</v>
      </c>
      <c r="H12" s="87" t="s">
        <v>22</v>
      </c>
      <c r="I12" s="24">
        <v>0</v>
      </c>
      <c r="J12" s="24">
        <v>0</v>
      </c>
      <c r="K12" s="24"/>
      <c r="L12" s="24"/>
      <c r="M12" s="28">
        <f t="shared" si="1"/>
        <v>0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4"/>
      <c r="F13" s="6"/>
      <c r="G13" s="32"/>
      <c r="H13" s="87"/>
      <c r="I13" s="24"/>
      <c r="J13" s="24"/>
      <c r="K13" s="24"/>
      <c r="L13" s="24"/>
      <c r="M13" s="28">
        <f t="shared" si="1"/>
        <v>0</v>
      </c>
    </row>
    <row r="14" spans="1:13">
      <c r="A14" s="29">
        <v>42</v>
      </c>
      <c r="B14" s="30" t="s">
        <v>24</v>
      </c>
      <c r="C14" s="24">
        <v>57775.55</v>
      </c>
      <c r="D14" s="24">
        <v>57775.55</v>
      </c>
      <c r="E14" s="24" t="e">
        <v>#REF!</v>
      </c>
      <c r="F14" s="6"/>
      <c r="G14" s="36"/>
      <c r="H14" s="91"/>
      <c r="I14" s="24"/>
      <c r="J14" s="24"/>
      <c r="K14" s="24"/>
      <c r="L14" s="24"/>
      <c r="M14" s="28">
        <f t="shared" si="1"/>
        <v>0</v>
      </c>
    </row>
    <row r="15" spans="1:13">
      <c r="A15" s="16"/>
      <c r="B15" s="17"/>
      <c r="C15" s="24"/>
      <c r="D15" s="24"/>
      <c r="E15" s="24"/>
      <c r="F15" s="6"/>
      <c r="G15" s="35">
        <v>40</v>
      </c>
      <c r="H15" s="87" t="s">
        <v>25</v>
      </c>
      <c r="I15" s="24">
        <v>23582.18</v>
      </c>
      <c r="J15" s="24">
        <v>23582.18</v>
      </c>
      <c r="K15" s="24"/>
      <c r="L15" s="24" t="e">
        <v>#REF!</v>
      </c>
      <c r="M15" s="28" t="e">
        <f t="shared" si="1"/>
        <v>#REF!</v>
      </c>
    </row>
    <row r="16" spans="1:13">
      <c r="A16" s="29">
        <v>22</v>
      </c>
      <c r="B16" s="30" t="s">
        <v>26</v>
      </c>
      <c r="C16" s="24">
        <v>0</v>
      </c>
      <c r="D16" s="24">
        <v>0</v>
      </c>
      <c r="E16" s="24"/>
      <c r="F16" s="6"/>
      <c r="G16" s="35">
        <v>20</v>
      </c>
      <c r="H16" s="87" t="s">
        <v>26</v>
      </c>
      <c r="I16" s="24">
        <v>6400</v>
      </c>
      <c r="J16" s="24">
        <v>0</v>
      </c>
      <c r="K16" s="24"/>
      <c r="L16" s="24"/>
      <c r="M16" s="28">
        <f t="shared" si="1"/>
        <v>0</v>
      </c>
    </row>
    <row r="17" spans="1:13">
      <c r="A17" s="29">
        <v>23</v>
      </c>
      <c r="B17" s="30" t="s">
        <v>28</v>
      </c>
      <c r="C17" s="24">
        <v>0</v>
      </c>
      <c r="D17" s="24">
        <v>0</v>
      </c>
      <c r="E17" s="24"/>
      <c r="F17" s="6"/>
      <c r="G17" s="32"/>
      <c r="H17" s="87"/>
      <c r="I17" s="24"/>
      <c r="J17" s="24"/>
      <c r="K17" s="24"/>
      <c r="L17" s="24"/>
      <c r="M17" s="28">
        <f t="shared" si="1"/>
        <v>0</v>
      </c>
    </row>
    <row r="18" spans="1:13">
      <c r="A18" s="29"/>
      <c r="B18" s="17"/>
      <c r="C18" s="26"/>
      <c r="D18" s="77"/>
      <c r="E18" s="24"/>
      <c r="F18" s="6"/>
      <c r="G18" s="78"/>
      <c r="H18" s="6"/>
      <c r="I18" s="24"/>
      <c r="J18" s="24"/>
      <c r="K18" s="118"/>
      <c r="L18" s="118"/>
      <c r="M18" s="28">
        <f t="shared" si="1"/>
        <v>0</v>
      </c>
    </row>
    <row r="19" spans="1:13">
      <c r="A19" s="29"/>
      <c r="B19" s="53"/>
      <c r="C19" s="26"/>
      <c r="D19" s="77"/>
      <c r="E19" s="24"/>
      <c r="F19" s="6"/>
      <c r="G19" s="35"/>
      <c r="H19" s="91"/>
      <c r="I19" s="24"/>
      <c r="J19" s="24"/>
      <c r="K19" s="119"/>
      <c r="L19" s="119"/>
      <c r="M19" s="28">
        <f t="shared" si="1"/>
        <v>0</v>
      </c>
    </row>
    <row r="20" spans="1:13">
      <c r="A20" s="43"/>
      <c r="B20" s="44"/>
      <c r="C20" s="47"/>
      <c r="D20" s="79"/>
      <c r="E20" s="45"/>
      <c r="F20" s="6"/>
      <c r="G20" s="48"/>
      <c r="H20" s="95"/>
      <c r="I20" s="47"/>
      <c r="J20" s="47"/>
      <c r="K20" s="44"/>
      <c r="L20" s="96"/>
      <c r="M20" s="120">
        <f t="shared" si="1"/>
        <v>0</v>
      </c>
    </row>
    <row r="21" spans="1:13">
      <c r="A21" s="6"/>
      <c r="B21" s="6"/>
      <c r="C21" s="6"/>
      <c r="D21" s="50"/>
      <c r="E21" s="121"/>
      <c r="F21" s="6"/>
      <c r="G21" s="6"/>
      <c r="H21" s="6"/>
      <c r="I21" s="6"/>
      <c r="J21" s="122"/>
    </row>
    <row r="22" spans="1:13">
      <c r="A22" s="281" t="s">
        <v>29</v>
      </c>
      <c r="B22" s="282"/>
      <c r="C22" s="282"/>
      <c r="D22" s="282"/>
      <c r="E22" s="282"/>
      <c r="F22" s="6"/>
      <c r="G22" s="281" t="s">
        <v>30</v>
      </c>
      <c r="H22" s="282"/>
      <c r="I22" s="282"/>
      <c r="J22" s="282"/>
      <c r="K22" s="282"/>
      <c r="L22" s="282"/>
      <c r="M22" s="282"/>
    </row>
    <row r="23" spans="1:13" s="15" customFormat="1" ht="38.25">
      <c r="A23" s="7" t="s">
        <v>2</v>
      </c>
      <c r="B23" s="7" t="s">
        <v>3</v>
      </c>
      <c r="C23" s="8" t="s">
        <v>4</v>
      </c>
      <c r="D23" s="14" t="s">
        <v>5</v>
      </c>
      <c r="E23" s="117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4" t="s">
        <v>64</v>
      </c>
      <c r="L23" s="14" t="s">
        <v>65</v>
      </c>
      <c r="M23" s="10" t="s">
        <v>6</v>
      </c>
    </row>
    <row r="24" spans="1:13">
      <c r="A24" s="16"/>
      <c r="B24" s="21"/>
      <c r="C24" s="19">
        <f>SUM(C26:C36)</f>
        <v>1517632</v>
      </c>
      <c r="D24" s="23">
        <f>SUM(D26:D36)</f>
        <v>1745972.01</v>
      </c>
      <c r="E24" s="18" t="e">
        <f>SUM(E25:E37)</f>
        <v>#REF!</v>
      </c>
      <c r="F24" s="6"/>
      <c r="G24" s="16"/>
      <c r="H24" s="17"/>
      <c r="I24" s="20">
        <f>SUM(I26:I36)</f>
        <v>346875</v>
      </c>
      <c r="J24" s="23">
        <f>SUM(J26:J36)</f>
        <v>58351.47</v>
      </c>
      <c r="K24" s="23">
        <f>SUM(K25:K37)</f>
        <v>0</v>
      </c>
      <c r="L24" s="23" t="e">
        <f t="shared" ref="L24:M24" si="2">SUM(L25:L37)</f>
        <v>#REF!</v>
      </c>
      <c r="M24" s="23" t="e">
        <f t="shared" si="2"/>
        <v>#REF!</v>
      </c>
    </row>
    <row r="25" spans="1:13">
      <c r="A25" s="16"/>
      <c r="B25" s="17"/>
      <c r="C25" s="25"/>
      <c r="D25" s="26"/>
      <c r="E25" s="24"/>
      <c r="F25" s="6"/>
      <c r="G25" s="16"/>
      <c r="H25" s="17"/>
      <c r="I25" s="26"/>
      <c r="J25" s="28"/>
      <c r="K25" s="27">
        <v>0</v>
      </c>
      <c r="L25" s="27">
        <v>0</v>
      </c>
      <c r="M25" s="28">
        <f>SUM(K25:L25)</f>
        <v>0</v>
      </c>
    </row>
    <row r="26" spans="1:13">
      <c r="A26" s="29">
        <v>13</v>
      </c>
      <c r="B26" s="30" t="s">
        <v>31</v>
      </c>
      <c r="C26" s="123">
        <v>0</v>
      </c>
      <c r="D26" s="24">
        <v>0</v>
      </c>
      <c r="E26" s="24"/>
      <c r="F26" s="6"/>
      <c r="G26" s="51">
        <v>13</v>
      </c>
      <c r="H26" s="30" t="s">
        <v>57</v>
      </c>
      <c r="I26" s="24">
        <v>0</v>
      </c>
      <c r="J26" s="26">
        <v>0</v>
      </c>
      <c r="K26" s="28"/>
      <c r="L26" s="28"/>
      <c r="M26" s="28">
        <f t="shared" ref="M26:M37" si="3">SUM(K26:L26)</f>
        <v>0</v>
      </c>
    </row>
    <row r="27" spans="1:13">
      <c r="A27" s="51">
        <v>70</v>
      </c>
      <c r="B27" s="30" t="s">
        <v>33</v>
      </c>
      <c r="C27" s="124">
        <v>996530.01</v>
      </c>
      <c r="D27" s="24">
        <v>1538171.27</v>
      </c>
      <c r="E27" s="24" t="e">
        <v>#REF!</v>
      </c>
      <c r="F27" s="6"/>
      <c r="G27" s="51">
        <v>10</v>
      </c>
      <c r="H27" s="30" t="s">
        <v>58</v>
      </c>
      <c r="I27" s="24">
        <v>10427.24</v>
      </c>
      <c r="J27" s="24">
        <v>575.91999999999996</v>
      </c>
      <c r="K27" s="26"/>
      <c r="L27" s="26" t="e">
        <v>#REF!</v>
      </c>
      <c r="M27" s="28" t="e">
        <f t="shared" si="3"/>
        <v>#REF!</v>
      </c>
    </row>
    <row r="28" spans="1:13">
      <c r="A28" s="51">
        <v>74</v>
      </c>
      <c r="B28" s="30" t="s">
        <v>34</v>
      </c>
      <c r="C28" s="124">
        <v>233800</v>
      </c>
      <c r="D28" s="24">
        <v>184049.98</v>
      </c>
      <c r="E28" s="24" t="e">
        <v>#REF!</v>
      </c>
      <c r="F28" s="6"/>
      <c r="G28" s="51">
        <v>16</v>
      </c>
      <c r="H28" s="30" t="s">
        <v>59</v>
      </c>
      <c r="I28" s="24">
        <v>0</v>
      </c>
      <c r="J28" s="24">
        <v>0</v>
      </c>
      <c r="K28" s="24"/>
      <c r="L28" s="24"/>
      <c r="M28" s="28">
        <f t="shared" si="3"/>
        <v>0</v>
      </c>
    </row>
    <row r="29" spans="1:13">
      <c r="A29" s="51">
        <v>75</v>
      </c>
      <c r="B29" s="30" t="s">
        <v>35</v>
      </c>
      <c r="C29" s="123">
        <v>0</v>
      </c>
      <c r="D29" s="24">
        <v>0</v>
      </c>
      <c r="E29" s="24"/>
      <c r="F29" s="6"/>
      <c r="G29" s="51">
        <v>23</v>
      </c>
      <c r="H29" s="30" t="s">
        <v>18</v>
      </c>
      <c r="I29" s="24">
        <v>0</v>
      </c>
      <c r="J29" s="24">
        <v>0</v>
      </c>
      <c r="K29" s="24"/>
      <c r="L29" s="24"/>
      <c r="M29" s="28">
        <f t="shared" si="3"/>
        <v>0</v>
      </c>
    </row>
    <row r="30" spans="1:13">
      <c r="A30" s="51">
        <v>76</v>
      </c>
      <c r="B30" s="30" t="s">
        <v>36</v>
      </c>
      <c r="C30" s="123">
        <v>0</v>
      </c>
      <c r="D30" s="24">
        <v>0</v>
      </c>
      <c r="E30" s="24"/>
      <c r="F30" s="6"/>
      <c r="G30" s="29"/>
      <c r="H30" s="30"/>
      <c r="I30" s="24"/>
      <c r="J30" s="24"/>
      <c r="K30" s="24"/>
      <c r="L30" s="24"/>
      <c r="M30" s="28">
        <f t="shared" si="3"/>
        <v>0</v>
      </c>
    </row>
    <row r="31" spans="1:13">
      <c r="A31" s="51">
        <v>77</v>
      </c>
      <c r="B31" s="30" t="s">
        <v>37</v>
      </c>
      <c r="C31" s="123">
        <v>0</v>
      </c>
      <c r="D31" s="24">
        <v>168.58</v>
      </c>
      <c r="E31" s="24"/>
      <c r="F31" s="6"/>
      <c r="G31" s="51"/>
      <c r="H31" s="30"/>
      <c r="I31" s="24"/>
      <c r="J31" s="24"/>
      <c r="K31" s="24"/>
      <c r="L31" s="24"/>
      <c r="M31" s="28">
        <f t="shared" si="3"/>
        <v>0</v>
      </c>
    </row>
    <row r="32" spans="1:13">
      <c r="A32" s="51"/>
      <c r="B32" s="30"/>
      <c r="C32" s="123"/>
      <c r="D32" s="28"/>
      <c r="E32" s="24"/>
      <c r="F32" s="6"/>
      <c r="G32" s="51"/>
      <c r="H32" s="30"/>
      <c r="I32" s="24"/>
      <c r="J32" s="24"/>
      <c r="K32" s="24"/>
      <c r="L32" s="24"/>
      <c r="M32" s="28">
        <f t="shared" si="3"/>
        <v>0</v>
      </c>
    </row>
    <row r="33" spans="1:13">
      <c r="A33" s="29">
        <v>42</v>
      </c>
      <c r="B33" s="53" t="s">
        <v>38</v>
      </c>
      <c r="C33" s="123">
        <v>23582.18</v>
      </c>
      <c r="D33" s="24">
        <v>23582.18</v>
      </c>
      <c r="E33" s="24" t="e">
        <v>#REF!</v>
      </c>
      <c r="F33" s="6"/>
      <c r="G33" s="29">
        <v>21</v>
      </c>
      <c r="H33" s="17" t="s">
        <v>39</v>
      </c>
      <c r="I33" s="24">
        <v>0</v>
      </c>
      <c r="J33" s="24">
        <v>0</v>
      </c>
      <c r="K33" s="24"/>
      <c r="L33" s="24"/>
      <c r="M33" s="28">
        <f t="shared" si="3"/>
        <v>0</v>
      </c>
    </row>
    <row r="34" spans="1:13">
      <c r="A34" s="29"/>
      <c r="B34" s="53"/>
      <c r="C34" s="123"/>
      <c r="D34" s="24"/>
      <c r="E34" s="24"/>
      <c r="F34" s="6"/>
      <c r="G34" s="29">
        <v>40</v>
      </c>
      <c r="H34" s="30" t="s">
        <v>25</v>
      </c>
      <c r="I34" s="24">
        <v>57775.55</v>
      </c>
      <c r="J34" s="24">
        <v>57775.55</v>
      </c>
      <c r="K34" s="24"/>
      <c r="L34" s="24" t="e">
        <v>#REF!</v>
      </c>
      <c r="M34" s="28" t="e">
        <f t="shared" si="3"/>
        <v>#REF!</v>
      </c>
    </row>
    <row r="35" spans="1:13">
      <c r="B35" s="27"/>
      <c r="D35" s="28"/>
      <c r="E35" s="24"/>
      <c r="F35" s="6"/>
      <c r="G35" s="29"/>
      <c r="H35" s="30"/>
      <c r="I35" s="24"/>
      <c r="J35" s="24"/>
      <c r="K35" s="24"/>
      <c r="L35" s="24"/>
      <c r="M35" s="28">
        <f t="shared" si="3"/>
        <v>0</v>
      </c>
    </row>
    <row r="36" spans="1:13" s="58" customFormat="1">
      <c r="A36" s="38">
        <v>2</v>
      </c>
      <c r="B36" s="39" t="s">
        <v>40</v>
      </c>
      <c r="C36" s="125">
        <v>263719.81</v>
      </c>
      <c r="D36" s="55"/>
      <c r="E36" s="55">
        <v>500267.87</v>
      </c>
      <c r="F36" s="56"/>
      <c r="G36" s="38">
        <v>1</v>
      </c>
      <c r="H36" s="39" t="s">
        <v>40</v>
      </c>
      <c r="I36" s="55">
        <v>278672.21000000002</v>
      </c>
      <c r="J36" s="57"/>
      <c r="K36" s="55"/>
      <c r="L36" s="55">
        <v>303103.5</v>
      </c>
      <c r="M36" s="42">
        <v>303103.5</v>
      </c>
    </row>
    <row r="37" spans="1:13">
      <c r="A37" s="16"/>
      <c r="B37" s="44"/>
      <c r="C37" s="25"/>
      <c r="D37" s="47"/>
      <c r="E37" s="24"/>
      <c r="F37" s="6"/>
      <c r="G37" s="43"/>
      <c r="H37" s="44"/>
      <c r="I37" s="47"/>
      <c r="J37" s="47"/>
      <c r="K37" s="118"/>
      <c r="L37" s="118"/>
      <c r="M37" s="28">
        <f t="shared" si="3"/>
        <v>0</v>
      </c>
    </row>
    <row r="38" spans="1:13" s="15" customFormat="1">
      <c r="A38" s="283" t="s">
        <v>41</v>
      </c>
      <c r="B38" s="283"/>
      <c r="C38" s="59">
        <f>C24-C5</f>
        <v>0</v>
      </c>
      <c r="D38" s="59">
        <f>D24-D5</f>
        <v>236548.06000000006</v>
      </c>
      <c r="E38" s="126"/>
      <c r="F38" s="11"/>
      <c r="G38" s="283" t="s">
        <v>41</v>
      </c>
      <c r="H38" s="283"/>
      <c r="I38" s="59"/>
      <c r="J38" s="59">
        <f>J24-J5</f>
        <v>24431.29</v>
      </c>
      <c r="K38" s="59"/>
      <c r="L38" s="59"/>
      <c r="M38" s="59"/>
    </row>
    <row r="39" spans="1:13">
      <c r="A39" s="283" t="s">
        <v>43</v>
      </c>
      <c r="B39" s="283"/>
      <c r="C39" s="60"/>
      <c r="D39" s="60">
        <f>D38+D14-D33</f>
        <v>270741.43000000005</v>
      </c>
      <c r="E39" s="127"/>
      <c r="F39" s="6"/>
      <c r="G39" s="6"/>
      <c r="K39" s="113"/>
      <c r="L39" s="113"/>
      <c r="M39" s="25"/>
    </row>
    <row r="40" spans="1:13">
      <c r="A40" s="283" t="s">
        <v>44</v>
      </c>
      <c r="B40" s="283"/>
      <c r="C40" s="60"/>
      <c r="D40" s="60">
        <f>J12</f>
        <v>0</v>
      </c>
      <c r="E40" s="127"/>
      <c r="F40" s="6"/>
      <c r="G40" s="6"/>
    </row>
    <row r="41" spans="1:13">
      <c r="A41" s="283" t="s">
        <v>45</v>
      </c>
      <c r="B41" s="283"/>
      <c r="C41" s="60"/>
      <c r="D41" s="60">
        <f>D39-D40</f>
        <v>270741.43000000005</v>
      </c>
      <c r="E41" s="127"/>
      <c r="F41" s="6"/>
      <c r="G41" s="6"/>
    </row>
    <row r="42" spans="1:13">
      <c r="A42" s="283" t="s">
        <v>46</v>
      </c>
      <c r="B42" s="283"/>
      <c r="C42" s="80"/>
      <c r="D42" s="80">
        <v>0</v>
      </c>
      <c r="E42" s="128"/>
      <c r="F42" s="6"/>
      <c r="G42" s="6"/>
    </row>
  </sheetData>
  <mergeCells count="10">
    <mergeCell ref="A39:B39"/>
    <mergeCell ref="A40:B40"/>
    <mergeCell ref="A41:B41"/>
    <mergeCell ref="A42:B42"/>
    <mergeCell ref="A3:E3"/>
    <mergeCell ref="G3:M3"/>
    <mergeCell ref="A22:E22"/>
    <mergeCell ref="G22:M22"/>
    <mergeCell ref="A38:B38"/>
    <mergeCell ref="G38:H38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A1:M45"/>
  <sheetViews>
    <sheetView zoomScale="80" zoomScaleNormal="80" workbookViewId="0">
      <selection activeCell="M27" sqref="M27"/>
    </sheetView>
  </sheetViews>
  <sheetFormatPr baseColWidth="10" defaultRowHeight="15"/>
  <cols>
    <col min="2" max="2" width="41.28515625" bestFit="1" customWidth="1"/>
    <col min="3" max="4" width="15.85546875" bestFit="1" customWidth="1"/>
    <col min="5" max="5" width="15.85546875" style="5" bestFit="1" customWidth="1"/>
    <col min="6" max="6" width="14.140625" bestFit="1" customWidth="1"/>
    <col min="7" max="7" width="14.28515625" customWidth="1"/>
    <col min="8" max="8" width="40.7109375" bestFit="1" customWidth="1"/>
    <col min="9" max="9" width="15.85546875" bestFit="1" customWidth="1"/>
    <col min="10" max="10" width="16.7109375" customWidth="1"/>
    <col min="11" max="13" width="14.28515625" bestFit="1" customWidth="1"/>
  </cols>
  <sheetData>
    <row r="1" spans="1:13" s="3" customFormat="1" ht="21">
      <c r="A1" s="1" t="s">
        <v>63</v>
      </c>
      <c r="B1" s="2"/>
      <c r="C1" s="2"/>
      <c r="D1" s="2"/>
      <c r="E1" s="85"/>
      <c r="F1" s="2"/>
      <c r="G1" s="2"/>
      <c r="H1" s="2"/>
      <c r="I1" s="2"/>
      <c r="J1" s="2"/>
    </row>
    <row r="2" spans="1:13" ht="28.15" customHeight="1"/>
    <row r="3" spans="1:13">
      <c r="A3" s="281" t="s">
        <v>0</v>
      </c>
      <c r="B3" s="282"/>
      <c r="C3" s="282"/>
      <c r="D3" s="282"/>
      <c r="E3" s="282"/>
      <c r="F3" s="6"/>
      <c r="G3" s="281" t="s">
        <v>1</v>
      </c>
      <c r="H3" s="282"/>
      <c r="I3" s="282"/>
      <c r="J3" s="282"/>
      <c r="K3" s="282"/>
      <c r="L3" s="282"/>
      <c r="M3" s="282"/>
    </row>
    <row r="4" spans="1:13" s="15" customFormat="1" ht="38.25">
      <c r="A4" s="7" t="s">
        <v>2</v>
      </c>
      <c r="B4" s="7" t="s">
        <v>3</v>
      </c>
      <c r="C4" s="8" t="s">
        <v>4</v>
      </c>
      <c r="D4" s="14" t="s">
        <v>5</v>
      </c>
      <c r="E4" s="10" t="s">
        <v>6</v>
      </c>
      <c r="F4" s="11"/>
      <c r="G4" s="12" t="s">
        <v>2</v>
      </c>
      <c r="H4" s="7" t="s">
        <v>3</v>
      </c>
      <c r="I4" s="8" t="s">
        <v>4</v>
      </c>
      <c r="J4" s="14" t="s">
        <v>5</v>
      </c>
      <c r="K4" s="14" t="s">
        <v>64</v>
      </c>
      <c r="L4" s="14" t="s">
        <v>65</v>
      </c>
      <c r="M4" s="14" t="s">
        <v>6</v>
      </c>
    </row>
    <row r="5" spans="1:13">
      <c r="A5" s="16"/>
      <c r="B5" s="17"/>
      <c r="C5" s="20">
        <f>SUM(C7:C19)</f>
        <v>4103219</v>
      </c>
      <c r="D5" s="20">
        <f>SUM(D7:D19)</f>
        <v>3933823.54</v>
      </c>
      <c r="E5" s="20" t="e">
        <f>SUM(E7:E19)</f>
        <v>#REF!</v>
      </c>
      <c r="F5" s="50"/>
      <c r="G5" s="21"/>
      <c r="H5" s="86"/>
      <c r="I5" s="20">
        <f>SUM(I7:I19)</f>
        <v>1203606</v>
      </c>
      <c r="J5" s="23">
        <f>SUM(J7:J19)</f>
        <v>857379.75</v>
      </c>
      <c r="K5" s="23" t="e">
        <f t="shared" ref="K5:M5" si="0">SUM(K7:K19)</f>
        <v>#REF!</v>
      </c>
      <c r="L5" s="23" t="e">
        <f t="shared" si="0"/>
        <v>#REF!</v>
      </c>
      <c r="M5" s="23" t="e">
        <f t="shared" si="0"/>
        <v>#REF!</v>
      </c>
    </row>
    <row r="6" spans="1:13">
      <c r="A6" s="16"/>
      <c r="B6" s="17"/>
      <c r="C6" s="24"/>
      <c r="D6" s="77"/>
      <c r="E6" s="26"/>
      <c r="F6" s="50"/>
      <c r="G6" s="17"/>
      <c r="H6" s="86"/>
      <c r="I6" s="26"/>
      <c r="J6" s="27"/>
      <c r="K6" s="27"/>
      <c r="L6" s="27"/>
      <c r="M6" s="27"/>
    </row>
    <row r="7" spans="1:13">
      <c r="A7" s="29">
        <v>11</v>
      </c>
      <c r="B7" s="30" t="s">
        <v>11</v>
      </c>
      <c r="C7" s="24">
        <v>3893116</v>
      </c>
      <c r="D7" s="24">
        <v>3866716.99</v>
      </c>
      <c r="E7" s="26" t="e">
        <v>#REF!</v>
      </c>
      <c r="F7" s="50"/>
      <c r="G7" s="32">
        <v>20</v>
      </c>
      <c r="H7" s="87" t="s">
        <v>12</v>
      </c>
      <c r="I7" s="24">
        <v>807218.59</v>
      </c>
      <c r="J7" s="26">
        <v>706531.99</v>
      </c>
      <c r="K7" s="88" t="e">
        <v>#REF!</v>
      </c>
      <c r="L7" s="88"/>
      <c r="M7" s="88" t="e">
        <v>#REF!</v>
      </c>
    </row>
    <row r="8" spans="1:13">
      <c r="A8" s="29">
        <v>12</v>
      </c>
      <c r="B8" s="30" t="s">
        <v>13</v>
      </c>
      <c r="C8" s="24">
        <v>0</v>
      </c>
      <c r="D8" s="24">
        <v>0</v>
      </c>
      <c r="E8" s="26"/>
      <c r="F8" s="6"/>
      <c r="G8" s="32">
        <v>21</v>
      </c>
      <c r="H8" s="87" t="s">
        <v>14</v>
      </c>
      <c r="I8" s="24">
        <v>264620.01</v>
      </c>
      <c r="J8" s="24">
        <v>84385.49</v>
      </c>
      <c r="K8" s="89" t="e">
        <v>#REF!</v>
      </c>
      <c r="L8" s="89" t="e">
        <v>#REF!</v>
      </c>
      <c r="M8" s="88" t="e">
        <v>#REF!</v>
      </c>
    </row>
    <row r="9" spans="1:13">
      <c r="A9" s="29">
        <v>14</v>
      </c>
      <c r="B9" s="30" t="s">
        <v>15</v>
      </c>
      <c r="C9" s="24">
        <v>0</v>
      </c>
      <c r="D9" s="24">
        <v>0</v>
      </c>
      <c r="E9" s="26"/>
      <c r="F9" s="6"/>
      <c r="G9" s="32">
        <v>22</v>
      </c>
      <c r="H9" s="87" t="s">
        <v>16</v>
      </c>
      <c r="I9" s="24">
        <v>0</v>
      </c>
      <c r="J9" s="24">
        <v>0</v>
      </c>
      <c r="K9" s="90"/>
      <c r="L9" s="90"/>
      <c r="M9" s="88">
        <v>0</v>
      </c>
    </row>
    <row r="10" spans="1:13">
      <c r="A10" s="34">
        <v>65</v>
      </c>
      <c r="B10" s="30" t="s">
        <v>17</v>
      </c>
      <c r="C10" s="24">
        <v>11946.28</v>
      </c>
      <c r="D10" s="24">
        <v>11946.28</v>
      </c>
      <c r="E10" s="26" t="e">
        <v>#REF!</v>
      </c>
      <c r="F10" s="6"/>
      <c r="G10" s="32">
        <v>23</v>
      </c>
      <c r="H10" s="87" t="s">
        <v>18</v>
      </c>
      <c r="I10" s="24">
        <v>0</v>
      </c>
      <c r="J10" s="24">
        <v>0</v>
      </c>
      <c r="K10" s="90"/>
      <c r="L10" s="90"/>
      <c r="M10" s="88">
        <v>0</v>
      </c>
    </row>
    <row r="11" spans="1:13">
      <c r="A11" s="34">
        <v>66</v>
      </c>
      <c r="B11" s="30" t="s">
        <v>19</v>
      </c>
      <c r="C11" s="24">
        <v>8409.48</v>
      </c>
      <c r="D11" s="24">
        <v>7962.03</v>
      </c>
      <c r="E11" s="26" t="e">
        <v>#REF!</v>
      </c>
      <c r="F11" s="6"/>
      <c r="G11" s="32">
        <v>13</v>
      </c>
      <c r="H11" s="87" t="s">
        <v>20</v>
      </c>
      <c r="I11" s="24">
        <v>0</v>
      </c>
      <c r="J11" s="24">
        <v>0</v>
      </c>
      <c r="K11" s="90"/>
      <c r="L11" s="90"/>
      <c r="M11" s="88">
        <v>0</v>
      </c>
    </row>
    <row r="12" spans="1:13">
      <c r="A12" s="34">
        <v>67</v>
      </c>
      <c r="B12" s="30" t="s">
        <v>21</v>
      </c>
      <c r="C12" s="24">
        <v>2500</v>
      </c>
      <c r="D12" s="24">
        <v>2115.89</v>
      </c>
      <c r="E12" s="26"/>
      <c r="F12" s="6"/>
      <c r="G12" s="32">
        <v>16</v>
      </c>
      <c r="H12" s="87" t="s">
        <v>22</v>
      </c>
      <c r="I12" s="24">
        <v>40000</v>
      </c>
      <c r="J12" s="24">
        <v>38709.31</v>
      </c>
      <c r="K12" s="90"/>
      <c r="L12" s="90" t="e">
        <v>#REF!</v>
      </c>
      <c r="M12" s="88" t="e">
        <v>#REF!</v>
      </c>
    </row>
    <row r="13" spans="1:13">
      <c r="A13" s="34">
        <v>68</v>
      </c>
      <c r="B13" s="30" t="s">
        <v>23</v>
      </c>
      <c r="C13" s="24">
        <v>0</v>
      </c>
      <c r="D13" s="24">
        <v>0</v>
      </c>
      <c r="E13" s="26"/>
      <c r="F13" s="6"/>
      <c r="G13" s="32"/>
      <c r="H13" s="87"/>
      <c r="I13" s="24"/>
      <c r="J13" s="24"/>
      <c r="K13" s="90"/>
      <c r="L13" s="90"/>
      <c r="M13" s="88">
        <v>0</v>
      </c>
    </row>
    <row r="14" spans="1:13">
      <c r="A14" s="29">
        <v>42</v>
      </c>
      <c r="B14" s="30" t="s">
        <v>24</v>
      </c>
      <c r="C14" s="24">
        <v>45082.79</v>
      </c>
      <c r="D14" s="24">
        <v>45082.35</v>
      </c>
      <c r="E14" s="26" t="e">
        <v>#REF!</v>
      </c>
      <c r="F14" s="6"/>
      <c r="G14" s="36"/>
      <c r="H14" s="91"/>
      <c r="I14" s="24"/>
      <c r="J14" s="24"/>
      <c r="K14" s="90"/>
      <c r="L14" s="90"/>
      <c r="M14" s="88">
        <v>0</v>
      </c>
    </row>
    <row r="15" spans="1:13">
      <c r="A15" s="16"/>
      <c r="B15" s="17"/>
      <c r="C15" s="24"/>
      <c r="D15" s="24"/>
      <c r="E15" s="26"/>
      <c r="F15" s="6"/>
      <c r="G15" s="35">
        <v>40</v>
      </c>
      <c r="H15" s="87" t="s">
        <v>25</v>
      </c>
      <c r="I15" s="24">
        <v>55505.46</v>
      </c>
      <c r="J15" s="24">
        <v>27752.959999999999</v>
      </c>
      <c r="K15" s="90"/>
      <c r="L15" s="90" t="e">
        <v>#REF!</v>
      </c>
      <c r="M15" s="88" t="e">
        <v>#REF!</v>
      </c>
    </row>
    <row r="16" spans="1:13">
      <c r="A16" s="29">
        <v>22</v>
      </c>
      <c r="B16" s="30" t="s">
        <v>26</v>
      </c>
      <c r="C16" s="24">
        <v>0</v>
      </c>
      <c r="D16" s="24">
        <v>0</v>
      </c>
      <c r="E16" s="26"/>
      <c r="F16" s="6"/>
      <c r="G16" s="35">
        <v>20</v>
      </c>
      <c r="H16" s="87" t="s">
        <v>26</v>
      </c>
      <c r="I16" s="24">
        <v>0</v>
      </c>
      <c r="J16" s="24">
        <v>0</v>
      </c>
      <c r="K16" s="90"/>
      <c r="L16" s="90"/>
      <c r="M16" s="88">
        <v>0</v>
      </c>
    </row>
    <row r="17" spans="1:13">
      <c r="A17" s="29">
        <v>23</v>
      </c>
      <c r="B17" s="30" t="s">
        <v>28</v>
      </c>
      <c r="C17" s="24">
        <v>142164.45000000001</v>
      </c>
      <c r="D17" s="24">
        <v>0</v>
      </c>
      <c r="E17" s="26"/>
      <c r="F17" s="6"/>
      <c r="G17" s="32"/>
      <c r="H17" s="87"/>
      <c r="I17" s="24"/>
      <c r="J17" s="24"/>
      <c r="K17" s="90"/>
      <c r="L17" s="90"/>
      <c r="M17" s="88">
        <v>0</v>
      </c>
    </row>
    <row r="18" spans="1:13">
      <c r="A18" s="29"/>
      <c r="B18" s="17"/>
      <c r="C18" s="26"/>
      <c r="D18" s="77"/>
      <c r="E18" s="26"/>
      <c r="F18" s="6"/>
      <c r="G18" s="38">
        <v>1</v>
      </c>
      <c r="H18" s="39" t="s">
        <v>66</v>
      </c>
      <c r="I18" s="55">
        <v>36261.94</v>
      </c>
      <c r="J18" s="55"/>
      <c r="K18" s="92"/>
      <c r="L18" s="92">
        <v>2956.37</v>
      </c>
      <c r="M18" s="93">
        <v>2956.37</v>
      </c>
    </row>
    <row r="19" spans="1:13">
      <c r="A19" s="29"/>
      <c r="B19" s="53"/>
      <c r="C19" s="26"/>
      <c r="D19" s="77"/>
      <c r="E19" s="26"/>
      <c r="F19" s="6"/>
      <c r="G19" s="35"/>
      <c r="H19" s="91"/>
      <c r="I19" s="24"/>
      <c r="J19" s="24"/>
      <c r="K19" s="94"/>
      <c r="L19" s="94"/>
      <c r="M19" s="88">
        <v>0</v>
      </c>
    </row>
    <row r="20" spans="1:13">
      <c r="A20" s="43"/>
      <c r="B20" s="44"/>
      <c r="C20" s="47"/>
      <c r="D20" s="79"/>
      <c r="E20" s="47"/>
      <c r="F20" s="6"/>
      <c r="G20" s="48"/>
      <c r="H20" s="95"/>
      <c r="I20" s="47"/>
      <c r="J20" s="47"/>
      <c r="K20" s="44"/>
      <c r="L20" s="96"/>
      <c r="M20" s="88">
        <v>0</v>
      </c>
    </row>
    <row r="21" spans="1:13">
      <c r="A21" s="6"/>
      <c r="B21" s="6"/>
      <c r="C21" s="6"/>
      <c r="D21" s="50"/>
      <c r="E21" s="50"/>
      <c r="F21" s="6"/>
      <c r="G21" s="6"/>
      <c r="H21" s="6"/>
      <c r="I21" s="6"/>
      <c r="J21" s="6"/>
    </row>
    <row r="22" spans="1:13">
      <c r="A22" s="281" t="s">
        <v>29</v>
      </c>
      <c r="B22" s="282"/>
      <c r="C22" s="282"/>
      <c r="D22" s="282"/>
      <c r="E22" s="282"/>
      <c r="F22" s="6"/>
      <c r="G22" s="281" t="s">
        <v>30</v>
      </c>
      <c r="H22" s="282"/>
      <c r="I22" s="282"/>
      <c r="J22" s="282"/>
      <c r="K22" s="282"/>
      <c r="L22" s="282"/>
      <c r="M22" s="282"/>
    </row>
    <row r="23" spans="1:13" s="15" customFormat="1" ht="38.25">
      <c r="A23" s="7" t="s">
        <v>2</v>
      </c>
      <c r="B23" s="7" t="s">
        <v>3</v>
      </c>
      <c r="C23" s="8" t="s">
        <v>4</v>
      </c>
      <c r="D23" s="14" t="s">
        <v>5</v>
      </c>
      <c r="E23" s="10" t="s">
        <v>6</v>
      </c>
      <c r="F23" s="11"/>
      <c r="G23" s="12" t="s">
        <v>2</v>
      </c>
      <c r="H23" s="7" t="s">
        <v>3</v>
      </c>
      <c r="I23" s="8" t="s">
        <v>4</v>
      </c>
      <c r="J23" s="14" t="s">
        <v>7</v>
      </c>
      <c r="K23" s="14" t="s">
        <v>64</v>
      </c>
      <c r="L23" s="14" t="s">
        <v>65</v>
      </c>
      <c r="M23" s="14" t="s">
        <v>6</v>
      </c>
    </row>
    <row r="24" spans="1:13">
      <c r="A24" s="16"/>
      <c r="B24" s="21"/>
      <c r="C24" s="23">
        <f>SUM(C26:C36)</f>
        <v>4103219</v>
      </c>
      <c r="D24" s="23">
        <f>SUM(D26:D36)</f>
        <v>4253722.5</v>
      </c>
      <c r="E24" s="23" t="e">
        <f>SUM(E26:E36)</f>
        <v>#REF!</v>
      </c>
      <c r="F24" s="6"/>
      <c r="G24" s="16"/>
      <c r="H24" s="17"/>
      <c r="I24" s="20">
        <f>SUM(I26:I36)</f>
        <v>1203606</v>
      </c>
      <c r="J24" s="23">
        <f>SUM(J26:J36)</f>
        <v>890685.32</v>
      </c>
      <c r="K24" s="23">
        <f t="shared" ref="K24:M24" si="1">SUM(K26:K36)</f>
        <v>0</v>
      </c>
      <c r="L24" s="23" t="e">
        <f t="shared" si="1"/>
        <v>#REF!</v>
      </c>
      <c r="M24" s="23" t="e">
        <f t="shared" si="1"/>
        <v>#REF!</v>
      </c>
    </row>
    <row r="25" spans="1:13">
      <c r="A25" s="16"/>
      <c r="B25" s="17"/>
      <c r="C25" s="26"/>
      <c r="D25" s="26"/>
      <c r="E25" s="26"/>
      <c r="F25" s="6"/>
      <c r="G25" s="16"/>
      <c r="H25" s="17"/>
      <c r="I25" s="26"/>
      <c r="J25" s="28"/>
      <c r="K25" s="97"/>
      <c r="L25" s="27"/>
      <c r="M25" s="98"/>
    </row>
    <row r="26" spans="1:13">
      <c r="A26" s="29">
        <v>13</v>
      </c>
      <c r="B26" s="30" t="s">
        <v>31</v>
      </c>
      <c r="C26" s="24">
        <v>0</v>
      </c>
      <c r="D26" s="24"/>
      <c r="E26" s="26"/>
      <c r="F26" s="6"/>
      <c r="G26" s="51">
        <v>13</v>
      </c>
      <c r="H26" s="30" t="s">
        <v>57</v>
      </c>
      <c r="I26" s="24">
        <v>0</v>
      </c>
      <c r="J26" s="26"/>
      <c r="K26" s="99"/>
      <c r="L26" s="88"/>
      <c r="M26" s="100"/>
    </row>
    <row r="27" spans="1:13">
      <c r="A27" s="51">
        <v>70</v>
      </c>
      <c r="B27" s="30" t="s">
        <v>33</v>
      </c>
      <c r="C27" s="52">
        <v>3175280.15</v>
      </c>
      <c r="D27" s="24">
        <v>3495182.5</v>
      </c>
      <c r="E27" s="26" t="e">
        <v>#REF!</v>
      </c>
      <c r="F27" s="6"/>
      <c r="G27" s="51">
        <v>10</v>
      </c>
      <c r="H27" s="30" t="s">
        <v>58</v>
      </c>
      <c r="I27" s="24">
        <v>176358.76</v>
      </c>
      <c r="J27" s="24">
        <v>5602.97</v>
      </c>
      <c r="K27" s="101"/>
      <c r="L27" s="89" t="e">
        <v>#REF!</v>
      </c>
      <c r="M27" s="102" t="e">
        <f>SUM(K27:L27)</f>
        <v>#REF!</v>
      </c>
    </row>
    <row r="28" spans="1:13">
      <c r="A28" s="51">
        <v>74</v>
      </c>
      <c r="B28" s="30" t="s">
        <v>34</v>
      </c>
      <c r="C28" s="52">
        <v>785042.31</v>
      </c>
      <c r="D28" s="24">
        <v>730147.36</v>
      </c>
      <c r="E28" s="26" t="e">
        <v>#REF!</v>
      </c>
      <c r="F28" s="6"/>
      <c r="G28" s="51">
        <v>16</v>
      </c>
      <c r="H28" s="30" t="s">
        <v>59</v>
      </c>
      <c r="I28" s="24">
        <v>840000</v>
      </c>
      <c r="J28" s="24">
        <v>840000</v>
      </c>
      <c r="K28" s="103"/>
      <c r="L28" s="104"/>
      <c r="M28" s="102">
        <f t="shared" ref="M28:M37" si="2">SUM(K28:L28)</f>
        <v>0</v>
      </c>
    </row>
    <row r="29" spans="1:13">
      <c r="A29" s="51">
        <v>75</v>
      </c>
      <c r="B29" s="30" t="s">
        <v>35</v>
      </c>
      <c r="C29" s="24">
        <v>0</v>
      </c>
      <c r="D29" s="24">
        <v>0</v>
      </c>
      <c r="E29" s="26"/>
      <c r="F29" s="6"/>
      <c r="G29" s="51">
        <v>23</v>
      </c>
      <c r="H29" s="30" t="s">
        <v>18</v>
      </c>
      <c r="I29" s="24">
        <v>0</v>
      </c>
      <c r="J29" s="24"/>
      <c r="K29" s="103"/>
      <c r="L29" s="90"/>
      <c r="M29" s="102">
        <f t="shared" si="2"/>
        <v>0</v>
      </c>
    </row>
    <row r="30" spans="1:13">
      <c r="A30" s="51">
        <v>76</v>
      </c>
      <c r="B30" s="30" t="s">
        <v>36</v>
      </c>
      <c r="C30" s="24">
        <v>0</v>
      </c>
      <c r="D30" s="24">
        <v>0</v>
      </c>
      <c r="E30" s="26"/>
      <c r="F30" s="6"/>
      <c r="G30" s="29"/>
      <c r="H30" s="30"/>
      <c r="I30" s="24"/>
      <c r="J30" s="24"/>
      <c r="K30" s="103"/>
      <c r="L30" s="90"/>
      <c r="M30" s="102">
        <f t="shared" si="2"/>
        <v>0</v>
      </c>
    </row>
    <row r="31" spans="1:13">
      <c r="A31" s="51">
        <v>77</v>
      </c>
      <c r="B31" s="30" t="s">
        <v>37</v>
      </c>
      <c r="C31" s="24">
        <v>0</v>
      </c>
      <c r="D31" s="24">
        <v>639.67999999999995</v>
      </c>
      <c r="E31" s="26"/>
      <c r="F31" s="6"/>
      <c r="G31" s="51"/>
      <c r="H31" s="30"/>
      <c r="I31" s="24"/>
      <c r="J31" s="24"/>
      <c r="K31" s="103"/>
      <c r="L31" s="90"/>
      <c r="M31" s="102">
        <f t="shared" si="2"/>
        <v>0</v>
      </c>
    </row>
    <row r="32" spans="1:13">
      <c r="A32" s="51"/>
      <c r="B32" s="30"/>
      <c r="C32" s="24"/>
      <c r="D32" s="28"/>
      <c r="E32" s="26"/>
      <c r="F32" s="6"/>
      <c r="G32" s="51"/>
      <c r="H32" s="30"/>
      <c r="I32" s="24"/>
      <c r="J32" s="24"/>
      <c r="K32" s="103"/>
      <c r="L32" s="90"/>
      <c r="M32" s="102">
        <f t="shared" si="2"/>
        <v>0</v>
      </c>
    </row>
    <row r="33" spans="1:13">
      <c r="A33" s="29">
        <v>42</v>
      </c>
      <c r="B33" s="53" t="s">
        <v>38</v>
      </c>
      <c r="C33" s="24">
        <v>55505.46</v>
      </c>
      <c r="D33" s="24">
        <v>27752.959999999999</v>
      </c>
      <c r="E33" s="26" t="e">
        <v>#REF!</v>
      </c>
      <c r="F33" s="6"/>
      <c r="G33" s="29">
        <v>21</v>
      </c>
      <c r="H33" s="17" t="s">
        <v>39</v>
      </c>
      <c r="I33" s="24">
        <v>142164.45000000001</v>
      </c>
      <c r="J33" s="24"/>
      <c r="K33" s="103"/>
      <c r="L33" s="90"/>
      <c r="M33" s="102">
        <f t="shared" si="2"/>
        <v>0</v>
      </c>
    </row>
    <row r="34" spans="1:13">
      <c r="A34" s="29"/>
      <c r="B34" s="53"/>
      <c r="C34" s="24"/>
      <c r="D34" s="24"/>
      <c r="E34" s="26"/>
      <c r="F34" s="6"/>
      <c r="G34" s="29">
        <v>40</v>
      </c>
      <c r="H34" s="30" t="s">
        <v>25</v>
      </c>
      <c r="I34" s="24">
        <v>45082.79</v>
      </c>
      <c r="J34" s="24">
        <v>45082.35</v>
      </c>
      <c r="K34" s="103"/>
      <c r="L34" s="90" t="e">
        <v>#REF!</v>
      </c>
      <c r="M34" s="102" t="e">
        <f t="shared" si="2"/>
        <v>#REF!</v>
      </c>
    </row>
    <row r="35" spans="1:13">
      <c r="B35" s="27"/>
      <c r="C35" s="27"/>
      <c r="D35" s="28"/>
      <c r="E35" s="26"/>
      <c r="F35" s="6"/>
      <c r="G35" s="29"/>
      <c r="H35" s="30"/>
      <c r="I35" s="24"/>
      <c r="J35" s="24"/>
      <c r="K35" s="103"/>
      <c r="L35" s="90"/>
      <c r="M35" s="102">
        <f t="shared" si="2"/>
        <v>0</v>
      </c>
    </row>
    <row r="36" spans="1:13" s="58" customFormat="1">
      <c r="A36" s="38">
        <v>2</v>
      </c>
      <c r="B36" s="39" t="s">
        <v>40</v>
      </c>
      <c r="C36" s="55">
        <v>87391.08</v>
      </c>
      <c r="D36" s="55"/>
      <c r="E36" s="55">
        <v>303926.15999999997</v>
      </c>
      <c r="F36" s="56"/>
      <c r="G36" s="38"/>
      <c r="H36" s="39"/>
      <c r="I36" s="55"/>
      <c r="J36" s="57"/>
      <c r="K36" s="103"/>
      <c r="L36" s="90"/>
      <c r="M36" s="102">
        <f t="shared" si="2"/>
        <v>0</v>
      </c>
    </row>
    <row r="37" spans="1:13">
      <c r="A37" s="16"/>
      <c r="B37" s="44"/>
      <c r="C37" s="47"/>
      <c r="D37" s="47"/>
      <c r="E37" s="26"/>
      <c r="F37" s="6"/>
      <c r="G37" s="43"/>
      <c r="H37" s="44"/>
      <c r="I37" s="47"/>
      <c r="J37" s="47"/>
      <c r="K37" s="105"/>
      <c r="L37" s="106"/>
      <c r="M37" s="102">
        <f t="shared" si="2"/>
        <v>0</v>
      </c>
    </row>
    <row r="38" spans="1:13" s="15" customFormat="1">
      <c r="A38" s="283" t="s">
        <v>41</v>
      </c>
      <c r="B38" s="283"/>
      <c r="C38" s="107"/>
      <c r="D38" s="59">
        <f>D24-D5</f>
        <v>319898.95999999996</v>
      </c>
      <c r="E38" s="114"/>
      <c r="F38" s="11"/>
      <c r="G38" s="283" t="s">
        <v>41</v>
      </c>
      <c r="H38" s="283"/>
      <c r="I38" s="59"/>
      <c r="J38" s="108">
        <f>J24-J5</f>
        <v>33305.569999999949</v>
      </c>
      <c r="K38" s="109"/>
      <c r="L38" s="110"/>
      <c r="M38" s="111"/>
    </row>
    <row r="39" spans="1:13">
      <c r="A39" s="283" t="s">
        <v>43</v>
      </c>
      <c r="B39" s="283"/>
      <c r="C39" s="112"/>
      <c r="D39" s="60">
        <f>D38+D14-D33</f>
        <v>337228.34999999992</v>
      </c>
      <c r="E39" s="60"/>
      <c r="F39" s="6"/>
      <c r="G39" s="6"/>
      <c r="K39" s="22"/>
      <c r="L39" s="113"/>
      <c r="M39" s="113"/>
    </row>
    <row r="40" spans="1:13">
      <c r="A40" s="283" t="s">
        <v>44</v>
      </c>
      <c r="B40" s="283"/>
      <c r="C40" s="112"/>
      <c r="D40" s="60">
        <f>J12</f>
        <v>38709.31</v>
      </c>
      <c r="E40" s="60"/>
      <c r="F40" s="6"/>
      <c r="G40" s="6"/>
    </row>
    <row r="41" spans="1:13">
      <c r="A41" s="283" t="s">
        <v>45</v>
      </c>
      <c r="B41" s="283"/>
      <c r="C41" s="112"/>
      <c r="D41" s="60">
        <f>D39-D40</f>
        <v>298519.03999999992</v>
      </c>
      <c r="E41" s="60"/>
      <c r="F41" s="6"/>
      <c r="G41" s="6"/>
    </row>
    <row r="42" spans="1:13">
      <c r="A42" s="283" t="s">
        <v>46</v>
      </c>
      <c r="B42" s="283"/>
      <c r="C42" s="50"/>
      <c r="D42" s="80">
        <v>801290.69</v>
      </c>
      <c r="E42" s="80"/>
      <c r="F42" s="6"/>
      <c r="G42" s="6"/>
    </row>
    <row r="43" spans="1:13">
      <c r="A43" s="293" t="s">
        <v>60</v>
      </c>
      <c r="B43" s="294"/>
      <c r="C43" s="50"/>
      <c r="D43" s="80">
        <f>D42/D39</f>
        <v>2.3761071392722473</v>
      </c>
      <c r="E43" s="80"/>
      <c r="F43" s="6"/>
      <c r="G43" s="6"/>
    </row>
    <row r="45" spans="1:13">
      <c r="C45" s="75"/>
    </row>
  </sheetData>
  <mergeCells count="11">
    <mergeCell ref="A39:B39"/>
    <mergeCell ref="A40:B40"/>
    <mergeCell ref="A41:B41"/>
    <mergeCell ref="A42:B42"/>
    <mergeCell ref="A43:B43"/>
    <mergeCell ref="A3:E3"/>
    <mergeCell ref="G3:M3"/>
    <mergeCell ref="A22:E22"/>
    <mergeCell ref="G22:M22"/>
    <mergeCell ref="A38:B38"/>
    <mergeCell ref="G38:H38"/>
  </mergeCells>
  <pageMargins left="0.31496062992125984" right="0.31496062992125984" top="0.35433070866141736" bottom="0.35433070866141736" header="0" footer="0"/>
  <pageSetup paperSize="8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6"/>
  <dimension ref="A2:M45"/>
  <sheetViews>
    <sheetView topLeftCell="A6" workbookViewId="0">
      <selection activeCell="M30" sqref="M30"/>
    </sheetView>
  </sheetViews>
  <sheetFormatPr baseColWidth="10" defaultRowHeight="15"/>
  <cols>
    <col min="2" max="2" width="41.28515625" bestFit="1" customWidth="1"/>
    <col min="3" max="3" width="14.5703125" bestFit="1" customWidth="1"/>
    <col min="4" max="4" width="17" customWidth="1"/>
    <col min="5" max="5" width="14.28515625" bestFit="1" customWidth="1"/>
    <col min="7" max="7" width="13.5703125" customWidth="1"/>
    <col min="8" max="8" width="35.7109375" bestFit="1" customWidth="1"/>
    <col min="9" max="9" width="14.5703125" bestFit="1" customWidth="1"/>
    <col min="10" max="10" width="13.140625" bestFit="1" customWidth="1"/>
    <col min="12" max="12" width="13.7109375" customWidth="1"/>
    <col min="13" max="13" width="13.140625" bestFit="1" customWidth="1"/>
  </cols>
  <sheetData>
    <row r="2" spans="1:13" ht="23.25">
      <c r="A2" s="156" t="s">
        <v>71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5" spans="1:13">
      <c r="A5" s="281" t="s">
        <v>0</v>
      </c>
      <c r="B5" s="282"/>
      <c r="C5" s="282"/>
      <c r="D5" s="282"/>
      <c r="E5" s="282"/>
      <c r="F5" s="6"/>
      <c r="G5" s="281" t="s">
        <v>1</v>
      </c>
      <c r="H5" s="282"/>
      <c r="I5" s="282"/>
      <c r="J5" s="282"/>
      <c r="K5" s="282"/>
      <c r="L5" s="282"/>
      <c r="M5" s="282"/>
    </row>
    <row r="6" spans="1:13" ht="38.25">
      <c r="A6" s="7" t="s">
        <v>2</v>
      </c>
      <c r="B6" s="7" t="s">
        <v>3</v>
      </c>
      <c r="C6" s="8" t="s">
        <v>4</v>
      </c>
      <c r="D6" s="14" t="s">
        <v>5</v>
      </c>
      <c r="E6" s="14" t="s">
        <v>6</v>
      </c>
      <c r="F6" s="11"/>
      <c r="G6" s="157" t="s">
        <v>2</v>
      </c>
      <c r="H6" s="158" t="s">
        <v>3</v>
      </c>
      <c r="I6" s="159" t="s">
        <v>4</v>
      </c>
      <c r="J6" s="160" t="s">
        <v>7</v>
      </c>
      <c r="K6" s="160" t="s">
        <v>72</v>
      </c>
      <c r="L6" s="160" t="s">
        <v>73</v>
      </c>
      <c r="M6" s="160" t="s">
        <v>6</v>
      </c>
    </row>
    <row r="7" spans="1:13">
      <c r="A7" s="155"/>
      <c r="B7" s="21"/>
      <c r="C7" s="23">
        <f>SUM(C9:C22)</f>
        <v>127064.99999999999</v>
      </c>
      <c r="D7" s="23">
        <f>SUM(D9:D22)</f>
        <v>100683.3</v>
      </c>
      <c r="E7" s="23" t="e">
        <f>SUM(E9:E22)</f>
        <v>#REF!</v>
      </c>
      <c r="F7" s="6"/>
      <c r="G7" s="155"/>
      <c r="H7" s="21"/>
      <c r="I7" s="161">
        <f>SUM(I9:I22)</f>
        <v>85094</v>
      </c>
      <c r="J7" s="23">
        <f>SUM(J9:J22)</f>
        <v>73671.28</v>
      </c>
      <c r="K7" s="161">
        <f>SUM(N10)</f>
        <v>0</v>
      </c>
      <c r="L7" s="23" t="e">
        <f>SUM(L9:L22)</f>
        <v>#REF!</v>
      </c>
      <c r="M7" s="162" t="e">
        <f>SUM(M8:M22)</f>
        <v>#REF!</v>
      </c>
    </row>
    <row r="8" spans="1:13">
      <c r="A8" s="16"/>
      <c r="B8" s="17"/>
      <c r="C8" s="24"/>
      <c r="D8" s="77"/>
      <c r="E8" s="77"/>
      <c r="F8" s="6"/>
      <c r="G8" s="16"/>
      <c r="H8" s="17"/>
      <c r="I8" s="25"/>
      <c r="J8" s="27"/>
      <c r="K8" s="113"/>
      <c r="L8" s="27"/>
      <c r="M8" s="129">
        <f t="shared" ref="M8:M22" si="0">SUM(K8:L8)</f>
        <v>0</v>
      </c>
    </row>
    <row r="9" spans="1:13">
      <c r="A9" s="29">
        <v>11</v>
      </c>
      <c r="B9" s="30" t="s">
        <v>11</v>
      </c>
      <c r="C9" s="24">
        <v>31016.06</v>
      </c>
      <c r="D9" s="24">
        <v>26469.26</v>
      </c>
      <c r="E9" s="24" t="e">
        <v>#REF!</v>
      </c>
      <c r="F9" s="6"/>
      <c r="G9" s="51">
        <v>20</v>
      </c>
      <c r="H9" s="30" t="s">
        <v>12</v>
      </c>
      <c r="I9" s="123">
        <v>0</v>
      </c>
      <c r="J9" s="26"/>
      <c r="K9" s="25"/>
      <c r="L9" s="26"/>
      <c r="M9" s="129">
        <f t="shared" si="0"/>
        <v>0</v>
      </c>
    </row>
    <row r="10" spans="1:13">
      <c r="A10" s="29">
        <v>12</v>
      </c>
      <c r="B10" s="30" t="s">
        <v>13</v>
      </c>
      <c r="C10" s="24">
        <v>0</v>
      </c>
      <c r="D10" s="24">
        <v>0</v>
      </c>
      <c r="E10" s="24"/>
      <c r="F10" s="6"/>
      <c r="G10" s="51">
        <v>21</v>
      </c>
      <c r="H10" s="30" t="s">
        <v>14</v>
      </c>
      <c r="I10" s="123">
        <v>348</v>
      </c>
      <c r="J10" s="24">
        <v>348</v>
      </c>
      <c r="K10" s="123"/>
      <c r="L10" s="24" t="e">
        <v>#REF!</v>
      </c>
      <c r="M10" s="129" t="e">
        <f>SUM(K10:L10)</f>
        <v>#REF!</v>
      </c>
    </row>
    <row r="11" spans="1:13">
      <c r="A11" s="29">
        <v>14</v>
      </c>
      <c r="B11" s="30" t="s">
        <v>15</v>
      </c>
      <c r="C11" s="24">
        <v>0</v>
      </c>
      <c r="D11" s="24">
        <v>0</v>
      </c>
      <c r="E11" s="24"/>
      <c r="F11" s="6"/>
      <c r="G11" s="51">
        <v>22</v>
      </c>
      <c r="H11" s="30" t="s">
        <v>16</v>
      </c>
      <c r="I11" s="123">
        <v>0</v>
      </c>
      <c r="J11" s="24"/>
      <c r="K11" s="123"/>
      <c r="L11" s="24"/>
      <c r="M11" s="129">
        <f t="shared" si="0"/>
        <v>0</v>
      </c>
    </row>
    <row r="12" spans="1:13">
      <c r="A12" s="34">
        <v>65</v>
      </c>
      <c r="B12" s="30" t="s">
        <v>17</v>
      </c>
      <c r="C12" s="24">
        <v>0</v>
      </c>
      <c r="D12" s="24">
        <v>0</v>
      </c>
      <c r="E12" s="24" t="e">
        <v>#REF!</v>
      </c>
      <c r="F12" s="6"/>
      <c r="G12" s="51">
        <v>23</v>
      </c>
      <c r="H12" s="30" t="s">
        <v>18</v>
      </c>
      <c r="I12" s="123">
        <v>0</v>
      </c>
      <c r="J12" s="24"/>
      <c r="K12" s="123"/>
      <c r="L12" s="24"/>
      <c r="M12" s="129">
        <f t="shared" si="0"/>
        <v>0</v>
      </c>
    </row>
    <row r="13" spans="1:13">
      <c r="A13" s="34">
        <v>66</v>
      </c>
      <c r="B13" s="30" t="s">
        <v>19</v>
      </c>
      <c r="C13" s="24">
        <v>15920</v>
      </c>
      <c r="D13" s="24">
        <v>12418.79</v>
      </c>
      <c r="E13" s="24" t="e">
        <v>#REF!</v>
      </c>
      <c r="F13" s="6"/>
      <c r="G13" s="51">
        <v>13</v>
      </c>
      <c r="H13" s="30" t="s">
        <v>20</v>
      </c>
      <c r="I13" s="123">
        <v>0</v>
      </c>
      <c r="J13" s="24"/>
      <c r="K13" s="123"/>
      <c r="L13" s="24"/>
      <c r="M13" s="129">
        <f t="shared" si="0"/>
        <v>0</v>
      </c>
    </row>
    <row r="14" spans="1:13">
      <c r="A14" s="34">
        <v>67</v>
      </c>
      <c r="B14" s="30" t="s">
        <v>21</v>
      </c>
      <c r="C14" s="24">
        <v>13000</v>
      </c>
      <c r="D14" s="24">
        <v>0</v>
      </c>
      <c r="E14" s="24" t="e">
        <v>#REF!</v>
      </c>
      <c r="F14" s="6"/>
      <c r="G14" s="51">
        <v>16</v>
      </c>
      <c r="H14" s="30" t="s">
        <v>74</v>
      </c>
      <c r="I14" s="123">
        <v>40050.92</v>
      </c>
      <c r="J14" s="24">
        <v>38074.53</v>
      </c>
      <c r="K14" s="123"/>
      <c r="L14" s="24" t="e">
        <v>#REF!</v>
      </c>
      <c r="M14" s="129" t="e">
        <f t="shared" si="0"/>
        <v>#REF!</v>
      </c>
    </row>
    <row r="15" spans="1:13">
      <c r="A15" s="34">
        <v>68</v>
      </c>
      <c r="B15" s="30" t="s">
        <v>23</v>
      </c>
      <c r="C15" s="24"/>
      <c r="D15" s="24"/>
      <c r="E15" s="24"/>
      <c r="F15" s="6"/>
      <c r="G15" s="51"/>
      <c r="H15" s="30"/>
      <c r="I15" s="123"/>
      <c r="J15" s="24"/>
      <c r="K15" s="123"/>
      <c r="L15" s="24"/>
      <c r="M15" s="129">
        <f t="shared" si="0"/>
        <v>0</v>
      </c>
    </row>
    <row r="16" spans="1:13">
      <c r="A16" s="29">
        <v>42</v>
      </c>
      <c r="B16" s="30" t="s">
        <v>24</v>
      </c>
      <c r="C16" s="24">
        <v>61807.93</v>
      </c>
      <c r="D16" s="24">
        <v>61795.25</v>
      </c>
      <c r="E16" s="24" t="e">
        <v>#REF!</v>
      </c>
      <c r="F16" s="6"/>
      <c r="G16" s="163"/>
      <c r="H16" s="53"/>
      <c r="I16" s="123"/>
      <c r="J16" s="24"/>
      <c r="K16" s="123"/>
      <c r="L16" s="24"/>
      <c r="M16" s="129">
        <f t="shared" si="0"/>
        <v>0</v>
      </c>
    </row>
    <row r="17" spans="1:13">
      <c r="A17" s="16"/>
      <c r="B17" s="17"/>
      <c r="C17" s="24"/>
      <c r="D17" s="24"/>
      <c r="E17" s="24"/>
      <c r="F17" s="6"/>
      <c r="G17" s="163"/>
      <c r="H17" s="53"/>
      <c r="I17" s="123"/>
      <c r="J17" s="24"/>
      <c r="K17" s="123"/>
      <c r="L17" s="24"/>
      <c r="M17" s="129">
        <f t="shared" si="0"/>
        <v>0</v>
      </c>
    </row>
    <row r="18" spans="1:13">
      <c r="A18" s="29">
        <v>22</v>
      </c>
      <c r="B18" s="30" t="s">
        <v>26</v>
      </c>
      <c r="C18" s="24">
        <v>0</v>
      </c>
      <c r="D18" s="24">
        <v>0</v>
      </c>
      <c r="E18" s="24"/>
      <c r="F18" s="6"/>
      <c r="G18" s="29">
        <v>40</v>
      </c>
      <c r="H18" s="30" t="s">
        <v>25</v>
      </c>
      <c r="I18" s="123">
        <v>35248.75</v>
      </c>
      <c r="J18" s="24">
        <v>35248.75</v>
      </c>
      <c r="K18" s="123"/>
      <c r="L18" s="24" t="e">
        <v>#REF!</v>
      </c>
      <c r="M18" s="129" t="e">
        <f t="shared" si="0"/>
        <v>#REF!</v>
      </c>
    </row>
    <row r="19" spans="1:13">
      <c r="A19" s="29">
        <v>23</v>
      </c>
      <c r="B19" s="30" t="s">
        <v>28</v>
      </c>
      <c r="C19" s="24">
        <v>5321.01</v>
      </c>
      <c r="D19" s="24">
        <v>0</v>
      </c>
      <c r="E19" s="24">
        <v>9105</v>
      </c>
      <c r="F19" s="6"/>
      <c r="G19" s="51"/>
      <c r="H19" s="30"/>
      <c r="I19" s="123"/>
      <c r="J19" s="24"/>
      <c r="K19" s="123"/>
      <c r="L19" s="24"/>
      <c r="M19" s="129">
        <f t="shared" si="0"/>
        <v>0</v>
      </c>
    </row>
    <row r="20" spans="1:13">
      <c r="A20" s="29"/>
      <c r="B20" s="17"/>
      <c r="C20" s="26"/>
      <c r="D20" s="77"/>
      <c r="E20" s="77"/>
      <c r="F20" s="6"/>
      <c r="G20" s="164"/>
      <c r="H20" s="17"/>
      <c r="I20" s="123"/>
      <c r="J20" s="24"/>
      <c r="K20" s="123"/>
      <c r="L20" s="24"/>
      <c r="M20" s="129">
        <f t="shared" si="0"/>
        <v>0</v>
      </c>
    </row>
    <row r="21" spans="1:13">
      <c r="A21" s="38"/>
      <c r="B21" s="150"/>
      <c r="C21" s="55"/>
      <c r="D21" s="151"/>
      <c r="E21" s="151"/>
      <c r="F21" s="56"/>
      <c r="G21" s="38">
        <v>1</v>
      </c>
      <c r="H21" s="150" t="s">
        <v>27</v>
      </c>
      <c r="I21" s="125">
        <v>9446.33</v>
      </c>
      <c r="J21" s="55"/>
      <c r="K21" s="125"/>
      <c r="L21" s="55">
        <v>8834.01</v>
      </c>
      <c r="M21" s="129">
        <f t="shared" si="0"/>
        <v>8834.01</v>
      </c>
    </row>
    <row r="22" spans="1:13">
      <c r="A22" s="43"/>
      <c r="B22" s="44"/>
      <c r="C22" s="47"/>
      <c r="D22" s="79"/>
      <c r="E22" s="79"/>
      <c r="F22" s="6"/>
      <c r="G22" s="165"/>
      <c r="H22" s="44"/>
      <c r="I22" s="166"/>
      <c r="J22" s="45"/>
      <c r="K22" s="166"/>
      <c r="L22" s="45"/>
      <c r="M22" s="167">
        <f t="shared" si="0"/>
        <v>0</v>
      </c>
    </row>
    <row r="23" spans="1:13">
      <c r="A23" s="6"/>
      <c r="B23" s="6"/>
      <c r="C23" s="6"/>
      <c r="D23" s="50"/>
      <c r="E23" s="6"/>
      <c r="F23" s="6"/>
      <c r="G23" s="6"/>
      <c r="H23" s="6"/>
      <c r="I23" s="6"/>
      <c r="J23" s="6"/>
    </row>
    <row r="24" spans="1:13">
      <c r="A24" s="281" t="s">
        <v>29</v>
      </c>
      <c r="B24" s="282"/>
      <c r="C24" s="282"/>
      <c r="D24" s="282"/>
      <c r="E24" s="282"/>
      <c r="F24" s="6"/>
      <c r="G24" s="281" t="s">
        <v>30</v>
      </c>
      <c r="H24" s="282"/>
      <c r="I24" s="282"/>
      <c r="J24" s="282"/>
      <c r="K24" s="282"/>
      <c r="L24" s="282"/>
      <c r="M24" s="282"/>
    </row>
    <row r="25" spans="1:13" ht="38.25">
      <c r="A25" s="7" t="s">
        <v>2</v>
      </c>
      <c r="B25" s="7" t="s">
        <v>3</v>
      </c>
      <c r="C25" s="8" t="s">
        <v>4</v>
      </c>
      <c r="D25" s="14" t="s">
        <v>5</v>
      </c>
      <c r="E25" s="14" t="s">
        <v>6</v>
      </c>
      <c r="F25" s="11"/>
      <c r="G25" s="12" t="s">
        <v>2</v>
      </c>
      <c r="H25" s="7" t="s">
        <v>3</v>
      </c>
      <c r="I25" s="8" t="s">
        <v>4</v>
      </c>
      <c r="J25" s="9" t="s">
        <v>7</v>
      </c>
      <c r="K25" s="14" t="s">
        <v>72</v>
      </c>
      <c r="L25" s="14" t="s">
        <v>73</v>
      </c>
      <c r="M25" s="14" t="s">
        <v>6</v>
      </c>
    </row>
    <row r="26" spans="1:13">
      <c r="A26" s="21"/>
      <c r="B26" s="21"/>
      <c r="C26" s="23">
        <f>SUM(C28:C38)</f>
        <v>127065</v>
      </c>
      <c r="D26" s="23">
        <f>SUM(D28:D38)</f>
        <v>122370.37</v>
      </c>
      <c r="E26" s="23" t="e">
        <f>SUM(E28:E38)</f>
        <v>#REF!</v>
      </c>
      <c r="F26" s="6"/>
      <c r="G26" s="16"/>
      <c r="H26" s="17"/>
      <c r="I26" s="20">
        <f>SUM(I28:I38)</f>
        <v>85094</v>
      </c>
      <c r="J26" s="168">
        <f>SUM(J28:J38)</f>
        <v>74283.600000000006</v>
      </c>
      <c r="K26" s="168">
        <f>SUM(K28:K41)</f>
        <v>0</v>
      </c>
      <c r="L26" s="20" t="e">
        <f>SUM(L28:L41)</f>
        <v>#REF!</v>
      </c>
      <c r="M26" s="129" t="e">
        <f>SUM(M27:M39)</f>
        <v>#REF!</v>
      </c>
    </row>
    <row r="27" spans="1:13">
      <c r="A27" s="17"/>
      <c r="B27" s="17"/>
      <c r="C27" s="26"/>
      <c r="D27" s="26"/>
      <c r="E27" s="26"/>
      <c r="F27" s="6"/>
      <c r="G27" s="16"/>
      <c r="H27" s="17"/>
      <c r="I27" s="26"/>
      <c r="J27" s="132"/>
      <c r="K27" s="97"/>
      <c r="L27" s="27"/>
      <c r="M27" s="129">
        <f t="shared" ref="M27:M39" si="1">SUM(K27:L27)</f>
        <v>0</v>
      </c>
    </row>
    <row r="28" spans="1:13">
      <c r="A28" s="35">
        <v>13</v>
      </c>
      <c r="B28" s="30" t="s">
        <v>31</v>
      </c>
      <c r="C28" s="24">
        <v>0</v>
      </c>
      <c r="D28" s="24">
        <v>0</v>
      </c>
      <c r="E28" s="24">
        <v>0</v>
      </c>
      <c r="F28" s="6"/>
      <c r="G28" s="51">
        <v>13</v>
      </c>
      <c r="H28" s="30" t="s">
        <v>57</v>
      </c>
      <c r="I28" s="24">
        <v>0</v>
      </c>
      <c r="J28" s="132">
        <v>0</v>
      </c>
      <c r="K28" s="132"/>
      <c r="L28" s="26"/>
      <c r="M28" s="129">
        <f t="shared" si="1"/>
        <v>0</v>
      </c>
    </row>
    <row r="29" spans="1:13">
      <c r="A29" s="32">
        <v>70</v>
      </c>
      <c r="B29" s="30" t="s">
        <v>33</v>
      </c>
      <c r="C29" s="52">
        <v>84296.24</v>
      </c>
      <c r="D29" s="24">
        <v>84922.62</v>
      </c>
      <c r="E29" s="24" t="e">
        <v>#REF!</v>
      </c>
      <c r="F29" s="6"/>
      <c r="G29" s="51">
        <v>10</v>
      </c>
      <c r="H29" s="30" t="s">
        <v>58</v>
      </c>
      <c r="I29" s="24">
        <v>9794.33</v>
      </c>
      <c r="J29" s="31">
        <v>9794.33</v>
      </c>
      <c r="K29" s="31"/>
      <c r="L29" s="24"/>
      <c r="M29" s="129">
        <f t="shared" si="1"/>
        <v>0</v>
      </c>
    </row>
    <row r="30" spans="1:13">
      <c r="A30" s="32">
        <v>74</v>
      </c>
      <c r="B30" s="30" t="s">
        <v>34</v>
      </c>
      <c r="C30" s="52">
        <v>0</v>
      </c>
      <c r="D30" s="24">
        <v>0</v>
      </c>
      <c r="E30" s="24"/>
      <c r="F30" s="6"/>
      <c r="G30" s="51">
        <v>16</v>
      </c>
      <c r="H30" s="30" t="s">
        <v>75</v>
      </c>
      <c r="I30" s="24">
        <v>8170.73</v>
      </c>
      <c r="J30" s="31">
        <v>2694.02</v>
      </c>
      <c r="K30" s="31"/>
      <c r="L30" s="24" t="e">
        <v>#REF!</v>
      </c>
      <c r="M30" s="129" t="e">
        <f t="shared" si="1"/>
        <v>#REF!</v>
      </c>
    </row>
    <row r="31" spans="1:13">
      <c r="A31" s="32">
        <v>75</v>
      </c>
      <c r="B31" s="30" t="s">
        <v>35</v>
      </c>
      <c r="C31" s="24">
        <v>2199</v>
      </c>
      <c r="D31" s="24">
        <v>2199</v>
      </c>
      <c r="E31" s="24" t="e">
        <v>#REF!</v>
      </c>
      <c r="F31" s="6"/>
      <c r="G31" s="51">
        <v>1068</v>
      </c>
      <c r="H31" s="30" t="s">
        <v>58</v>
      </c>
      <c r="I31" s="24"/>
      <c r="J31" s="31"/>
      <c r="K31" s="31"/>
      <c r="L31" s="24">
        <v>8834.01</v>
      </c>
      <c r="M31" s="129">
        <f t="shared" si="1"/>
        <v>8834.01</v>
      </c>
    </row>
    <row r="32" spans="1:13">
      <c r="A32" s="32">
        <v>76</v>
      </c>
      <c r="B32" s="30" t="s">
        <v>36</v>
      </c>
      <c r="C32" s="24">
        <v>0</v>
      </c>
      <c r="D32" s="24"/>
      <c r="E32" s="24"/>
      <c r="F32" s="6"/>
      <c r="G32" s="29"/>
      <c r="H32" s="30"/>
      <c r="I32" s="24"/>
      <c r="J32" s="31"/>
      <c r="K32" s="31"/>
      <c r="L32" s="24"/>
      <c r="M32" s="129">
        <f t="shared" si="1"/>
        <v>0</v>
      </c>
    </row>
    <row r="33" spans="1:13">
      <c r="A33" s="32">
        <v>77</v>
      </c>
      <c r="B33" s="30" t="s">
        <v>37</v>
      </c>
      <c r="C33" s="24">
        <v>0</v>
      </c>
      <c r="D33" s="24">
        <v>0</v>
      </c>
      <c r="E33" s="24"/>
      <c r="F33" s="6"/>
      <c r="G33" s="51"/>
      <c r="H33" s="30"/>
      <c r="I33" s="24"/>
      <c r="J33" s="31"/>
      <c r="K33" s="31"/>
      <c r="L33" s="24"/>
      <c r="M33" s="129">
        <f t="shared" si="1"/>
        <v>0</v>
      </c>
    </row>
    <row r="34" spans="1:13">
      <c r="A34" s="32"/>
      <c r="B34" s="30"/>
      <c r="C34" s="24"/>
      <c r="D34" s="28"/>
      <c r="E34" s="28"/>
      <c r="F34" s="6"/>
      <c r="G34" s="51"/>
      <c r="H34" s="30"/>
      <c r="I34" s="24"/>
      <c r="J34" s="31"/>
      <c r="K34" s="31"/>
      <c r="L34" s="24"/>
      <c r="M34" s="129">
        <f t="shared" si="1"/>
        <v>0</v>
      </c>
    </row>
    <row r="35" spans="1:13">
      <c r="A35" s="35">
        <v>42</v>
      </c>
      <c r="B35" s="53" t="s">
        <v>38</v>
      </c>
      <c r="C35" s="24">
        <v>35248.75</v>
      </c>
      <c r="D35" s="24">
        <v>35248.75</v>
      </c>
      <c r="E35" s="24" t="e">
        <v>#REF!</v>
      </c>
      <c r="F35" s="6"/>
      <c r="G35" s="29">
        <v>21</v>
      </c>
      <c r="H35" s="17" t="s">
        <v>39</v>
      </c>
      <c r="I35" s="24">
        <v>5321.01</v>
      </c>
      <c r="J35" s="31">
        <v>0</v>
      </c>
      <c r="K35" s="31"/>
      <c r="L35" s="24"/>
      <c r="M35" s="129">
        <f>E19</f>
        <v>9105</v>
      </c>
    </row>
    <row r="36" spans="1:13">
      <c r="A36" s="35"/>
      <c r="B36" s="53"/>
      <c r="C36" s="24"/>
      <c r="D36" s="24"/>
      <c r="E36" s="24"/>
      <c r="F36" s="6"/>
      <c r="G36" s="29">
        <v>40</v>
      </c>
      <c r="H36" s="30" t="s">
        <v>25</v>
      </c>
      <c r="I36" s="24">
        <v>61807.93</v>
      </c>
      <c r="J36" s="31">
        <v>61795.25</v>
      </c>
      <c r="K36" s="31"/>
      <c r="L36" s="24" t="e">
        <v>#REF!</v>
      </c>
      <c r="M36" s="129" t="e">
        <f t="shared" si="1"/>
        <v>#REF!</v>
      </c>
    </row>
    <row r="37" spans="1:13">
      <c r="A37" s="27"/>
      <c r="B37" s="27"/>
      <c r="C37" s="27"/>
      <c r="D37" s="28"/>
      <c r="E37" s="28"/>
      <c r="F37" s="6"/>
      <c r="G37" s="29"/>
      <c r="H37" s="30"/>
      <c r="I37" s="24"/>
      <c r="J37" s="31"/>
      <c r="K37" s="31"/>
      <c r="L37" s="24"/>
      <c r="M37" s="129">
        <f t="shared" si="1"/>
        <v>0</v>
      </c>
    </row>
    <row r="38" spans="1:13">
      <c r="A38" s="54">
        <v>2</v>
      </c>
      <c r="B38" s="39" t="s">
        <v>40</v>
      </c>
      <c r="C38" s="55">
        <v>5321.01</v>
      </c>
      <c r="D38" s="55">
        <v>0</v>
      </c>
      <c r="E38" s="55">
        <v>18174.07</v>
      </c>
      <c r="F38" s="56"/>
      <c r="G38" s="38"/>
      <c r="H38" s="39"/>
      <c r="I38" s="55"/>
      <c r="J38" s="169"/>
      <c r="K38" s="31"/>
      <c r="L38" s="24"/>
      <c r="M38" s="129">
        <f t="shared" si="1"/>
        <v>0</v>
      </c>
    </row>
    <row r="39" spans="1:13">
      <c r="A39" s="44"/>
      <c r="B39" s="44"/>
      <c r="C39" s="47"/>
      <c r="D39" s="47"/>
      <c r="E39" s="47"/>
      <c r="F39" s="6"/>
      <c r="G39" s="43"/>
      <c r="H39" s="44"/>
      <c r="I39" s="47"/>
      <c r="J39" s="143"/>
      <c r="K39" s="31"/>
      <c r="L39" s="24"/>
      <c r="M39" s="129">
        <f t="shared" si="1"/>
        <v>0</v>
      </c>
    </row>
    <row r="40" spans="1:13">
      <c r="A40" s="283" t="s">
        <v>41</v>
      </c>
      <c r="B40" s="283"/>
      <c r="C40" s="59"/>
      <c r="D40" s="59">
        <f>D26-D7</f>
        <v>21687.069999999992</v>
      </c>
      <c r="E40" s="59"/>
      <c r="F40" s="11"/>
      <c r="G40" s="283" t="s">
        <v>41</v>
      </c>
      <c r="H40" s="283"/>
      <c r="I40" s="59"/>
      <c r="J40" s="108">
        <f>J26-J7</f>
        <v>612.32000000000698</v>
      </c>
      <c r="K40" s="170"/>
      <c r="L40" s="170"/>
      <c r="M40" s="170"/>
    </row>
    <row r="41" spans="1:13">
      <c r="A41" s="283" t="s">
        <v>43</v>
      </c>
      <c r="B41" s="283"/>
      <c r="C41" s="60"/>
      <c r="D41" s="60">
        <f>D40+D16-D35</f>
        <v>48233.569999999992</v>
      </c>
      <c r="E41" s="60"/>
      <c r="F41" s="6"/>
      <c r="G41" s="6"/>
      <c r="K41" s="123"/>
      <c r="L41" s="123"/>
      <c r="M41" s="123"/>
    </row>
    <row r="42" spans="1:13">
      <c r="A42" s="283" t="s">
        <v>44</v>
      </c>
      <c r="B42" s="283"/>
      <c r="C42" s="60"/>
      <c r="D42" s="171">
        <f>J14</f>
        <v>38074.53</v>
      </c>
      <c r="E42" s="171"/>
      <c r="F42" s="6"/>
      <c r="G42" s="6"/>
    </row>
    <row r="43" spans="1:13">
      <c r="A43" s="283" t="s">
        <v>45</v>
      </c>
      <c r="B43" s="283"/>
      <c r="C43" s="60"/>
      <c r="D43" s="171">
        <f>D41-D42</f>
        <v>10159.039999999994</v>
      </c>
      <c r="E43" s="171"/>
      <c r="F43" s="6"/>
      <c r="G43" s="6"/>
    </row>
    <row r="44" spans="1:13">
      <c r="A44" s="283" t="s">
        <v>46</v>
      </c>
      <c r="B44" s="283"/>
      <c r="C44" s="80"/>
      <c r="D44" s="172">
        <v>552630.59</v>
      </c>
      <c r="E44" s="172"/>
      <c r="F44" s="6"/>
      <c r="G44" s="6"/>
    </row>
    <row r="45" spans="1:13">
      <c r="A45" s="283" t="s">
        <v>60</v>
      </c>
      <c r="B45" s="283"/>
      <c r="C45" s="81"/>
      <c r="D45" s="82">
        <f>D44/D41</f>
        <v>11.457385177999473</v>
      </c>
      <c r="E45" s="82"/>
    </row>
  </sheetData>
  <mergeCells count="11">
    <mergeCell ref="A41:B41"/>
    <mergeCell ref="A42:B42"/>
    <mergeCell ref="A43:B43"/>
    <mergeCell ref="A44:B44"/>
    <mergeCell ref="A45:B45"/>
    <mergeCell ref="A5:E5"/>
    <mergeCell ref="G5:M5"/>
    <mergeCell ref="A24:E24"/>
    <mergeCell ref="G24:M24"/>
    <mergeCell ref="A40:B40"/>
    <mergeCell ref="G40:H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11000 BUDGET GENERAL</vt:lpstr>
      <vt:lpstr>11010 - EAU REGIE</vt:lpstr>
      <vt:lpstr>11011 EAU DSP</vt:lpstr>
      <vt:lpstr>11020 ASS REGIE</vt:lpstr>
      <vt:lpstr>11021 ASS DSP</vt:lpstr>
      <vt:lpstr>11053 OM IG</vt:lpstr>
      <vt:lpstr>11054 OM JA</vt:lpstr>
      <vt:lpstr>11055 OM NORD</vt:lpstr>
      <vt:lpstr>11030 HE</vt:lpstr>
      <vt:lpstr>11040 ZAC</vt:lpstr>
      <vt:lpstr>11060 ADS</vt:lpstr>
      <vt:lpstr>11070 SPANC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 MUNCK - CC-SUNDGAU</dc:creator>
  <cp:lastModifiedBy>ber</cp:lastModifiedBy>
  <cp:lastPrinted>2019-03-25T15:59:13Z</cp:lastPrinted>
  <dcterms:created xsi:type="dcterms:W3CDTF">2019-03-25T13:39:30Z</dcterms:created>
  <dcterms:modified xsi:type="dcterms:W3CDTF">2019-03-27T15:16:56Z</dcterms:modified>
</cp:coreProperties>
</file>